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Лист1!$B$1:$N$35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K618"/>
  <c r="K617"/>
  <c r="K616"/>
  <c r="K615"/>
  <c r="L614" s="1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L487" s="1"/>
  <c r="K488"/>
  <c r="K487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K312"/>
  <c r="K311"/>
  <c r="K310"/>
  <c r="K309"/>
  <c r="L308" s="1"/>
  <c r="K308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L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L155" s="1"/>
  <c r="K155"/>
  <c r="K152"/>
  <c r="K151"/>
  <c r="K150"/>
  <c r="K149"/>
  <c r="K148"/>
  <c r="K147"/>
  <c r="K142"/>
  <c r="K141"/>
  <c r="K140"/>
  <c r="K139"/>
  <c r="K138"/>
  <c r="K135"/>
  <c r="K134"/>
  <c r="K133"/>
  <c r="K132"/>
  <c r="L130" s="1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10"/>
  <c r="L742"/>
  <c r="L580"/>
  <c r="O606" l="1"/>
  <c r="O113"/>
  <c r="O470"/>
  <c r="O794"/>
  <c r="O164"/>
  <c r="L198"/>
  <c r="O198" s="1"/>
  <c r="L215"/>
  <c r="L291"/>
  <c r="O283" s="1"/>
  <c r="L368"/>
  <c r="L393"/>
  <c r="L572"/>
  <c r="O572" s="1"/>
  <c r="L53"/>
  <c r="D53" s="1"/>
  <c r="D54" s="1"/>
  <c r="D55" s="1"/>
  <c r="D56" s="1"/>
  <c r="D57" s="1"/>
  <c r="D58" s="1"/>
  <c r="D59" s="1"/>
  <c r="D60" s="1"/>
  <c r="L96"/>
  <c r="L189"/>
  <c r="L223"/>
  <c r="L232"/>
  <c r="O232" s="1"/>
  <c r="L249"/>
  <c r="O249" s="1"/>
  <c r="L325"/>
  <c r="L342"/>
  <c r="O334" s="1"/>
  <c r="L385"/>
  <c r="O385" s="1"/>
  <c r="L427"/>
  <c r="L529"/>
  <c r="O521" s="1"/>
  <c r="L546"/>
  <c r="O538" s="1"/>
  <c r="L623"/>
  <c r="O623" s="1"/>
  <c r="L640"/>
  <c r="O640" s="1"/>
  <c r="L726"/>
  <c r="O719" s="1"/>
  <c r="L767"/>
  <c r="O767" s="1"/>
  <c r="L839"/>
  <c r="O824" s="1"/>
  <c r="O181"/>
  <c r="L62"/>
  <c r="L79"/>
  <c r="O79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555"/>
  <c r="O555" s="1"/>
  <c r="L732"/>
  <c r="O732" s="1"/>
  <c r="L11"/>
  <c r="L87"/>
  <c r="D87" s="1"/>
  <c r="D88" s="1"/>
  <c r="D89" s="1"/>
  <c r="D90" s="1"/>
  <c r="D91" s="1"/>
  <c r="D92" s="1"/>
  <c r="D93" s="1"/>
  <c r="D94" s="1"/>
  <c r="L138"/>
  <c r="O130" s="1"/>
  <c r="L147"/>
  <c r="L257"/>
  <c r="L266"/>
  <c r="O266" s="1"/>
  <c r="L317"/>
  <c r="O317" s="1"/>
  <c r="L359"/>
  <c r="O351" s="1"/>
  <c r="L402"/>
  <c r="O402" s="1"/>
  <c r="L444"/>
  <c r="O436" s="1"/>
  <c r="L461"/>
  <c r="O453" s="1"/>
  <c r="L504"/>
  <c r="O504" s="1"/>
  <c r="L597"/>
  <c r="O589" s="1"/>
  <c r="L754"/>
  <c r="O752" s="1"/>
  <c r="L80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487"/>
  <c r="O147"/>
  <c r="O215"/>
  <c r="O368"/>
  <c r="O419"/>
</calcChain>
</file>

<file path=xl/sharedStrings.xml><?xml version="1.0" encoding="utf-8"?>
<sst xmlns="http://schemas.openxmlformats.org/spreadsheetml/2006/main" count="3382" uniqueCount="687">
  <si>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</si>
  <si>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</si>
  <si>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</si>
  <si>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</si>
  <si>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</si>
  <si>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</si>
  <si>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</si>
  <si>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</si>
  <si>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</si>
  <si>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</si>
  <si>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</si>
  <si>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</si>
  <si>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</si>
  <si>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</si>
  <si>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</si>
  <si>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</si>
  <si>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</si>
  <si>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</si>
  <si>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</si>
  <si>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</si>
  <si>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</si>
  <si>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</si>
  <si>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</si>
  <si>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</si>
  <si>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</si>
  <si>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</si>
  <si>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</si>
  <si>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</si>
  <si>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</si>
  <si>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</si>
  <si>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</si>
  <si>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</si>
  <si>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</si>
  <si>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</si>
  <si>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</si>
  <si>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</si>
  <si>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</si>
  <si>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</si>
  <si>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</si>
  <si>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</si>
  <si>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</si>
  <si>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</si>
  <si>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</si>
  <si>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</si>
  <si>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</si>
  <si>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</si>
  <si>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</si>
  <si>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</si>
  <si>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</si>
  <si>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</si>
  <si>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</si>
  <si>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</si>
  <si>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</si>
  <si>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</si>
  <si>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</si>
  <si>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</si>
  <si>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</si>
  <si>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</si>
  <si>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</si>
  <si>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</si>
  <si>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</si>
  <si>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</si>
  <si>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</si>
  <si>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</si>
  <si>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</si>
  <si>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</si>
  <si>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</si>
  <si>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</si>
  <si>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</si>
  <si>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</si>
  <si>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</si>
  <si>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</si>
  <si>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</si>
  <si>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</si>
  <si>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</si>
  <si>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</si>
  <si>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</si>
  <si>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</si>
  <si>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</si>
  <si>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</si>
  <si>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</si>
  <si>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</si>
  <si>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</si>
  <si>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</si>
  <si>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</si>
  <si>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</si>
  <si>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</si>
  <si>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</si>
  <si>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</si>
  <si>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</si>
  <si>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</si>
  <si>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</si>
  <si>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</si>
  <si>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</si>
  <si>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</si>
  <si>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</si>
  <si>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</si>
  <si>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</si>
  <si>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</si>
  <si>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</si>
  <si>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</si>
  <si>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</si>
  <si>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</si>
  <si>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</si>
  <si>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</si>
  <si>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</si>
  <si>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</si>
  <si>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</si>
  <si>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</si>
  <si>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</si>
  <si>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</si>
  <si>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</si>
  <si>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</si>
  <si>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</si>
  <si>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</si>
  <si>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</si>
  <si>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</si>
  <si>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</si>
  <si>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</si>
  <si>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</si>
  <si>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</si>
  <si>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</si>
  <si>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</si>
  <si>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</si>
  <si>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</si>
  <si>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</si>
  <si>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</si>
  <si>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</si>
  <si>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</si>
  <si>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</si>
  <si>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</si>
  <si>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</si>
  <si>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</si>
  <si>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</si>
  <si>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</si>
  <si>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</si>
  <si>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</si>
  <si>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</si>
  <si>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</si>
  <si>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</si>
  <si>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</si>
  <si>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</si>
  <si>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</si>
  <si>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</si>
  <si>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</si>
  <si>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</si>
  <si>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</si>
  <si>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</si>
  <si>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</si>
  <si>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</si>
  <si>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</si>
  <si>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</si>
  <si>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</si>
  <si>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</si>
  <si>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</si>
  <si>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</si>
  <si>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</si>
  <si>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</si>
  <si>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</si>
  <si>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</si>
  <si>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</si>
  <si>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</si>
  <si>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</si>
  <si>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</si>
  <si>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</si>
  <si>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</si>
  <si>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</si>
  <si>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</si>
  <si>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</si>
  <si>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</si>
  <si>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</si>
  <si>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</si>
  <si>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</si>
  <si>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</si>
  <si>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</si>
  <si>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</si>
  <si>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</si>
  <si>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</si>
  <si>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</si>
  <si>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</si>
  <si>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</si>
  <si>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</si>
  <si>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</si>
  <si>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</si>
  <si>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</si>
  <si>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</si>
  <si>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</si>
  <si>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</si>
  <si>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</si>
  <si>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</si>
  <si>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</si>
  <si>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</si>
  <si>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</si>
  <si>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</si>
  <si>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</si>
  <si>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</si>
  <si>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</si>
  <si>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</si>
  <si>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</si>
  <si>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</si>
  <si>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</si>
  <si>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</si>
  <si>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</si>
  <si>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</si>
  <si>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</si>
  <si>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</si>
  <si>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</si>
  <si>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</si>
  <si>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</si>
  <si>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</si>
  <si>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</si>
  <si>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</si>
  <si>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</si>
  <si>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</si>
  <si>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</si>
  <si>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</si>
  <si>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</si>
  <si>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</si>
  <si>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</si>
  <si>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</si>
  <si>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</si>
  <si>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</si>
  <si>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</si>
  <si>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</si>
  <si>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</si>
  <si>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</si>
  <si>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</si>
  <si>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</si>
  <si>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</si>
  <si>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</si>
  <si>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</si>
  <si>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</si>
  <si>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</si>
  <si>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</si>
  <si>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</si>
  <si>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</si>
  <si>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</si>
  <si>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</si>
  <si>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</si>
  <si>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</si>
  <si>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</si>
  <si>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</si>
  <si>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</si>
  <si>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</si>
  <si>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</si>
  <si>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</si>
  <si>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</si>
  <si>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</si>
  <si>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</si>
  <si>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</si>
  <si>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</si>
  <si>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</si>
  <si>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</si>
  <si>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</si>
  <si>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</si>
  <si>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</si>
  <si>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</si>
  <si>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</si>
  <si>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</si>
  <si>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</si>
  <si>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</si>
  <si>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</si>
  <si>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</si>
  <si>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</si>
  <si>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</si>
  <si>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</si>
  <si>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</si>
  <si>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</si>
  <si>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</si>
  <si>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</si>
  <si>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</si>
  <si>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</si>
  <si>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</si>
  <si>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</si>
  <si>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</si>
  <si>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</si>
  <si>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</si>
  <si>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</si>
  <si>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</si>
  <si>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</si>
  <si>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</si>
  <si>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</si>
  <si>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</si>
  <si>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</si>
  <si>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</si>
  <si>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</si>
  <si>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</si>
  <si>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</si>
  <si>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</si>
  <si>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</si>
  <si>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</si>
  <si>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</si>
  <si>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</si>
  <si>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</si>
  <si>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</si>
  <si>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</si>
  <si>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</si>
  <si>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</si>
  <si>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</si>
  <si>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</si>
  <si>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</si>
  <si>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</si>
  <si>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</si>
  <si>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</si>
  <si>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</si>
  <si>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</si>
  <si>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</si>
  <si>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</si>
  <si>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</si>
  <si>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</si>
  <si>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</si>
  <si>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</si>
  <si>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</si>
  <si>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</si>
  <si>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</si>
  <si>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</si>
  <si>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</si>
  <si>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</si>
  <si>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</si>
  <si>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</si>
  <si>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</si>
  <si>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</si>
  <si>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</si>
  <si>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</si>
  <si>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</si>
  <si>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</si>
  <si>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</si>
  <si>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</si>
  <si>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</si>
  <si>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</si>
  <si>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</si>
  <si>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</si>
  <si>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</si>
  <si>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</si>
  <si>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</si>
  <si>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</si>
  <si>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</si>
  <si>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</si>
  <si>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</si>
  <si>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</si>
  <si>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</si>
  <si>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</si>
  <si>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</si>
  <si>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</si>
  <si>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</si>
  <si>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</si>
  <si>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</si>
  <si>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</si>
  <si>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</si>
  <si>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</si>
  <si>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</si>
  <si>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</si>
  <si>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</si>
  <si>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</si>
  <si>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</si>
  <si>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</si>
  <si>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</si>
  <si>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</si>
  <si>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</si>
  <si>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</si>
  <si>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</si>
  <si>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</si>
  <si>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</si>
  <si>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</si>
  <si>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</si>
  <si>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</si>
  <si>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</si>
  <si>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</si>
  <si>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</si>
  <si>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</si>
  <si>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</si>
  <si>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</si>
  <si>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</si>
  <si>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</si>
  <si>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</si>
  <si>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</si>
  <si>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</si>
  <si>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</si>
  <si>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</si>
  <si>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</si>
  <si>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</si>
  <si>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</si>
  <si>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</si>
  <si>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</si>
  <si>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</si>
  <si>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</si>
  <si>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</si>
  <si>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</si>
  <si>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</si>
  <si>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</si>
  <si>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</si>
  <si>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</si>
  <si>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</si>
  <si>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</si>
  <si>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</si>
  <si>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</si>
  <si>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</si>
  <si>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</si>
  <si>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</si>
  <si>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</si>
  <si>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</si>
  <si>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</si>
  <si>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</si>
  <si>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</si>
  <si>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</si>
  <si>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</si>
  <si>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</si>
  <si>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</si>
  <si>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</si>
  <si>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</si>
  <si>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</si>
  <si>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</si>
  <si>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</si>
  <si>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</si>
  <si>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</si>
  <si>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</si>
  <si>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</si>
  <si>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</si>
  <si>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</si>
  <si>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</si>
  <si>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</si>
  <si>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</si>
  <si>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</si>
  <si>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</si>
  <si>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</si>
  <si>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</si>
  <si>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</si>
  <si>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</si>
  <si>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</si>
  <si>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</si>
  <si>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</si>
  <si>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</si>
  <si>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</si>
  <si>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</si>
  <si>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</si>
  <si>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</si>
  <si>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</si>
  <si>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</si>
  <si>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</si>
  <si>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</si>
  <si>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</si>
  <si>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</si>
  <si>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</si>
  <si>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</si>
  <si>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</si>
  <si>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</si>
  <si>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</si>
  <si>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</si>
  <si>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</si>
  <si>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</si>
  <si>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</si>
  <si>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</si>
  <si>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</si>
  <si>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</si>
  <si>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</si>
  <si>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</si>
  <si>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</si>
  <si>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</si>
  <si>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</si>
  <si>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</si>
  <si>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</si>
  <si>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</si>
  <si>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</si>
  <si>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</si>
  <si>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</si>
  <si>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</si>
  <si>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</si>
  <si>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</si>
  <si>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</si>
  <si>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</si>
  <si>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</si>
  <si>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</si>
  <si>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</si>
  <si>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</si>
  <si>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</si>
  <si>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</si>
  <si>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</si>
  <si>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</si>
  <si>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</si>
  <si>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</si>
  <si>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</si>
  <si>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</si>
  <si>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</si>
  <si>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</si>
  <si>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</si>
  <si>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</si>
  <si>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</si>
  <si>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</si>
  <si>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</si>
  <si>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</si>
  <si>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</si>
  <si>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</si>
  <si>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</si>
  <si>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</si>
  <si>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</si>
  <si>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</si>
  <si>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</si>
  <si>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</si>
  <si>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</si>
  <si>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</si>
  <si>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</si>
  <si>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</si>
  <si>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</si>
  <si>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</si>
  <si>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</si>
  <si>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</si>
  <si>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</si>
  <si>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</si>
  <si>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</si>
  <si>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</si>
  <si>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</si>
  <si>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</si>
  <si>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</si>
  <si>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</si>
  <si>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</si>
  <si>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</si>
  <si>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</si>
  <si>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</si>
  <si>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</si>
  <si>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</si>
  <si>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</si>
  <si>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</si>
  <si>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</si>
  <si>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</si>
  <si>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</si>
  <si>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</si>
  <si>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</si>
  <si>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</si>
  <si>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</si>
  <si>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</si>
  <si>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</si>
  <si>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</si>
  <si>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</si>
  <si>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</si>
  <si>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</si>
  <si>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</si>
  <si>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</si>
  <si>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</si>
  <si>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</si>
  <si>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</si>
  <si>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</si>
  <si>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</si>
  <si>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</si>
  <si>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</si>
  <si>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</si>
  <si>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</si>
  <si>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</si>
  <si>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</si>
  <si>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</si>
  <si>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</si>
  <si>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</si>
  <si>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</si>
  <si>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</si>
  <si>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</si>
  <si>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</si>
  <si>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</si>
  <si>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</si>
  <si>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</si>
  <si>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</si>
  <si>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</si>
  <si>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</si>
  <si>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</si>
  <si>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</si>
  <si>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</si>
  <si>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</si>
  <si>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</si>
  <si>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</si>
  <si>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</si>
  <si>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</si>
  <si>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</si>
  <si>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</si>
  <si>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</si>
  <si>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</si>
  <si>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</si>
  <si>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</si>
  <si>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</si>
  <si>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</si>
  <si>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</si>
  <si>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</si>
  <si>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</si>
  <si>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</si>
  <si>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</si>
  <si>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</si>
  <si>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</si>
  <si>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</si>
  <si>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</si>
  <si>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</si>
  <si>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</si>
  <si>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</si>
  <si>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</si>
  <si>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</si>
  <si>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</si>
  <si>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</si>
  <si>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</si>
  <si>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</si>
  <si>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</si>
  <si>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</si>
  <si>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</si>
  <si>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</si>
  <si>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</si>
  <si>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</si>
  <si>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</si>
  <si>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</si>
  <si>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</si>
  <si>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</si>
  <si>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</si>
  <si>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</si>
  <si>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</si>
  <si>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</si>
  <si>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</si>
  <si>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</si>
  <si>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</si>
  <si>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</si>
  <si>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</si>
  <si>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</si>
  <si>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</si>
  <si>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</si>
  <si>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</si>
  <si>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</si>
  <si>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</si>
  <si>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</si>
  <si>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</si>
  <si>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</si>
  <si>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</si>
  <si>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</si>
  <si>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</si>
  <si>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</si>
  <si>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</si>
  <si>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</si>
  <si>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</si>
  <si>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</si>
  <si>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</si>
  <si>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</si>
  <si>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</si>
  <si>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</si>
  <si>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</si>
  <si>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</si>
  <si>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</si>
  <si>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</si>
  <si>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</si>
  <si>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</si>
  <si>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</si>
  <si>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</si>
  <si>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</si>
  <si>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</si>
  <si>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</si>
  <si>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</si>
  <si>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</si>
  <si>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</si>
  <si>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</si>
  <si>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</si>
  <si>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</si>
  <si>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</si>
  <si>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</si>
  <si>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</si>
  <si>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</si>
  <si>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</si>
  <si>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</si>
  <si>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</si>
  <si>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</si>
  <si>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</si>
  <si>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</si>
  <si>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</si>
  <si>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</si>
  <si>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</si>
  <si>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</si>
  <si>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</si>
  <si>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</si>
  <si>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</si>
  <si>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</si>
  <si>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</si>
  <si>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</si>
  <si>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</si>
  <si>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</si>
  <si>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Заведующая МБДОУ № 8 "Теремок"                                                                 М.М. Худжина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</si>
  <si>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III квартал 2020 г.</t>
  </si>
  <si>
    <t>Фактическое значение за III квартал 2020 год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</si>
  <si>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</si>
  <si>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</si>
  <si>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</si>
  <si>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</si>
  <si>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</si>
  <si>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</si>
  <si>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</si>
  <si>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В связи с карантинными мероприятиями по КОВИД-19 с 14.09. по 21.09.2020г. данная деятельность не осуществлялась</t>
  </si>
  <si>
    <t>15.10.2020г.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</si>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</sst>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0" fontId="8" fillId="0" borderId="0" xfId="0" applyFont="1" applyAlignment="1">
      <alignment vertical="center"/>
    </xf>
    <xf numFmtId="0" fontId="8" fillId="6" borderId="6" xfId="0" applyFont="1" applyFill="1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09375" defaultRowHeight="15.6"/>
  <cols>
    <col min="1" max="1" width="27" style="2" customWidth="1"/>
    <col min="2" max="2" width="22.5546875" style="2" customWidth="1"/>
    <col min="3" max="3" width="23.109375" style="2" customWidth="1"/>
    <col min="4" max="5" width="12.109375" style="3" bestFit="1" customWidth="1"/>
    <col min="6" max="6" width="10.5546875" style="4" customWidth="1"/>
    <col min="7" max="7" width="30.109375" style="4" customWidth="1"/>
    <col min="8" max="8" width="11.109375" style="4" customWidth="1"/>
    <col min="9" max="9" width="19.88671875" style="4" customWidth="1"/>
    <col min="10" max="10" width="13.88671875" style="5" customWidth="1"/>
    <col min="11" max="11" width="26.33203125" style="4" customWidth="1"/>
    <col min="12" max="12" width="10.88671875" style="4" customWidth="1"/>
    <col min="13" max="13" width="20.33203125" style="4" customWidth="1"/>
    <col min="14" max="14" width="17.6640625" style="4" customWidth="1"/>
    <col min="15" max="15" width="10.88671875" style="5" customWidth="1"/>
    <col min="16" max="18" width="9.109375" style="4"/>
    <col min="19" max="16384" width="9.10937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430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431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432</v>
      </c>
      <c r="G10" s="100"/>
      <c r="H10" s="100"/>
      <c r="I10" s="100"/>
      <c r="J10" s="100"/>
      <c r="K10" s="19" t="s">
        <v>425</v>
      </c>
      <c r="L10" s="19" t="s">
        <v>426</v>
      </c>
      <c r="M10" s="100" t="s">
        <v>427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436</v>
      </c>
      <c r="N11" s="19" t="s">
        <v>437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101"/>
      <c r="M12" s="19"/>
      <c r="N12" s="19" t="s">
        <v>442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101"/>
      <c r="M13" s="19"/>
      <c r="N13" s="19" t="s">
        <v>442</v>
      </c>
      <c r="O13" s="94"/>
      <c r="P13" s="10"/>
      <c r="Q13" s="10"/>
      <c r="R13" s="10"/>
      <c r="S13" s="12"/>
    </row>
    <row r="14" spans="1:19" ht="187.2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101"/>
      <c r="M14" s="19"/>
      <c r="N14" s="19" t="s">
        <v>442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101"/>
      <c r="M15" s="19"/>
      <c r="N15" s="19" t="s">
        <v>442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102"/>
      <c r="M16" s="19" t="s">
        <v>457</v>
      </c>
      <c r="N16" s="19" t="s">
        <v>437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0" t="s">
        <v>458</v>
      </c>
      <c r="G17" s="100"/>
      <c r="H17" s="100"/>
      <c r="I17" s="100"/>
      <c r="J17" s="100"/>
      <c r="K17" s="20" t="s">
        <v>428</v>
      </c>
      <c r="L17" s="20" t="s">
        <v>429</v>
      </c>
      <c r="M17" s="100" t="s">
        <v>427</v>
      </c>
      <c r="N17" s="100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442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466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466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442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442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476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431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432</v>
      </c>
      <c r="G27" s="100"/>
      <c r="H27" s="100"/>
      <c r="I27" s="100"/>
      <c r="J27" s="100"/>
      <c r="K27" s="19" t="s">
        <v>425</v>
      </c>
      <c r="L27" s="19" t="s">
        <v>426</v>
      </c>
      <c r="M27" s="100" t="s">
        <v>427</v>
      </c>
      <c r="N27" s="100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436</v>
      </c>
      <c r="N28" s="19" t="s">
        <v>437</v>
      </c>
      <c r="O28" s="10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94"/>
      <c r="M29" s="20" t="s">
        <v>479</v>
      </c>
      <c r="N29" s="19" t="s">
        <v>442</v>
      </c>
      <c r="O29" s="10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94"/>
      <c r="M30" s="20"/>
      <c r="N30" s="19" t="s">
        <v>442</v>
      </c>
      <c r="O30" s="10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94"/>
      <c r="M31" s="20"/>
      <c r="N31" s="19" t="s">
        <v>442</v>
      </c>
      <c r="O31" s="10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94"/>
      <c r="M32" s="19" t="s">
        <v>484</v>
      </c>
      <c r="N32" s="19" t="s">
        <v>442</v>
      </c>
      <c r="O32" s="10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95"/>
      <c r="M33" s="19" t="s">
        <v>457</v>
      </c>
      <c r="N33" s="19" t="s">
        <v>437</v>
      </c>
      <c r="O33" s="10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458</v>
      </c>
      <c r="G34" s="100"/>
      <c r="H34" s="100"/>
      <c r="I34" s="100"/>
      <c r="J34" s="100"/>
      <c r="K34" s="20" t="s">
        <v>428</v>
      </c>
      <c r="L34" s="20" t="s">
        <v>429</v>
      </c>
      <c r="M34" s="103" t="s">
        <v>427</v>
      </c>
      <c r="N34" s="103"/>
      <c r="O34" s="10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442</v>
      </c>
      <c r="O36" s="10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486</v>
      </c>
      <c r="O37" s="10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486</v>
      </c>
      <c r="O38" s="10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442</v>
      </c>
      <c r="O39" s="10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484</v>
      </c>
      <c r="N40" s="19" t="s">
        <v>442</v>
      </c>
      <c r="O40" s="10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487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431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432</v>
      </c>
      <c r="G44" s="100"/>
      <c r="H44" s="100"/>
      <c r="I44" s="100"/>
      <c r="J44" s="100"/>
      <c r="K44" s="19" t="s">
        <v>425</v>
      </c>
      <c r="L44" s="19" t="s">
        <v>426</v>
      </c>
      <c r="M44" s="100" t="s">
        <v>427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437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94"/>
      <c r="M46" s="20"/>
      <c r="N46" s="19" t="s">
        <v>442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94"/>
      <c r="M47" s="20"/>
      <c r="N47" s="19" t="s">
        <v>442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94"/>
      <c r="M48" s="20"/>
      <c r="N48" s="19" t="s">
        <v>442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94"/>
      <c r="M49" s="20"/>
      <c r="N49" s="19" t="s">
        <v>442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95"/>
      <c r="M50" s="20"/>
      <c r="N50" s="19" t="s">
        <v>437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458</v>
      </c>
      <c r="G51" s="100"/>
      <c r="H51" s="100"/>
      <c r="I51" s="100"/>
      <c r="J51" s="100"/>
      <c r="K51" s="20" t="s">
        <v>428</v>
      </c>
      <c r="L51" s="20" t="s">
        <v>429</v>
      </c>
      <c r="M51" s="103" t="s">
        <v>427</v>
      </c>
      <c r="N51" s="103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442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486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486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442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442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495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431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432</v>
      </c>
      <c r="G61" s="100"/>
      <c r="H61" s="100"/>
      <c r="I61" s="100"/>
      <c r="J61" s="100"/>
      <c r="K61" s="19" t="s">
        <v>425</v>
      </c>
      <c r="L61" s="19" t="s">
        <v>426</v>
      </c>
      <c r="M61" s="100" t="s">
        <v>427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436</v>
      </c>
      <c r="N62" s="19" t="s">
        <v>437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94"/>
      <c r="M63" s="19"/>
      <c r="N63" s="19" t="s">
        <v>442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94"/>
      <c r="M64" s="19"/>
      <c r="N64" s="19" t="s">
        <v>442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94"/>
      <c r="M65" s="19"/>
      <c r="N65" s="19" t="s">
        <v>442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94"/>
      <c r="M66" s="19"/>
      <c r="N66" s="19" t="s">
        <v>442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95"/>
      <c r="M67" s="19" t="s">
        <v>457</v>
      </c>
      <c r="N67" s="19" t="s">
        <v>437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458</v>
      </c>
      <c r="G68" s="100"/>
      <c r="H68" s="100"/>
      <c r="I68" s="100"/>
      <c r="J68" s="100"/>
      <c r="K68" s="20" t="s">
        <v>428</v>
      </c>
      <c r="L68" s="20" t="s">
        <v>429</v>
      </c>
      <c r="M68" s="103" t="s">
        <v>427</v>
      </c>
      <c r="N68" s="103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442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486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486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442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442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503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431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432</v>
      </c>
      <c r="G78" s="100"/>
      <c r="H78" s="100"/>
      <c r="I78" s="100"/>
      <c r="J78" s="100"/>
      <c r="K78" s="19" t="s">
        <v>425</v>
      </c>
      <c r="L78" s="19" t="s">
        <v>426</v>
      </c>
      <c r="M78" s="100" t="s">
        <v>427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436</v>
      </c>
      <c r="N79" s="19" t="s">
        <v>437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94"/>
      <c r="M80" s="20"/>
      <c r="N80" s="19" t="s">
        <v>442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94"/>
      <c r="M81" s="20"/>
      <c r="N81" s="19" t="s">
        <v>442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94"/>
      <c r="M82" s="20"/>
      <c r="N82" s="19" t="s">
        <v>442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94"/>
      <c r="M83" s="20"/>
      <c r="N83" s="19" t="s">
        <v>442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95"/>
      <c r="M84" s="19" t="s">
        <v>457</v>
      </c>
      <c r="N84" s="19" t="s">
        <v>437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458</v>
      </c>
      <c r="G85" s="100"/>
      <c r="H85" s="100"/>
      <c r="I85" s="100"/>
      <c r="J85" s="100"/>
      <c r="K85" s="20" t="s">
        <v>428</v>
      </c>
      <c r="L85" s="20" t="s">
        <v>429</v>
      </c>
      <c r="M85" s="103" t="s">
        <v>427</v>
      </c>
      <c r="N85" s="103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442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486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486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511</v>
      </c>
      <c r="N90" s="19" t="s">
        <v>442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442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512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431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432</v>
      </c>
      <c r="G95" s="100"/>
      <c r="H95" s="100"/>
      <c r="I95" s="100"/>
      <c r="J95" s="100"/>
      <c r="K95" s="19" t="s">
        <v>425</v>
      </c>
      <c r="L95" s="19" t="s">
        <v>426</v>
      </c>
      <c r="M95" s="100" t="s">
        <v>427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436</v>
      </c>
      <c r="N96" s="19" t="s">
        <v>437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442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94"/>
      <c r="M98" s="20"/>
      <c r="N98" s="19" t="s">
        <v>442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94"/>
      <c r="M99" s="20"/>
      <c r="N99" s="19" t="s">
        <v>442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94"/>
      <c r="M100" s="20"/>
      <c r="N100" s="19" t="s">
        <v>442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95"/>
      <c r="M101" s="19" t="s">
        <v>457</v>
      </c>
      <c r="N101" s="19" t="s">
        <v>437</v>
      </c>
      <c r="O101" s="94"/>
    </row>
    <row r="102" spans="1:15" ht="187.2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458</v>
      </c>
      <c r="G102" s="100"/>
      <c r="H102" s="100"/>
      <c r="I102" s="100"/>
      <c r="J102" s="100"/>
      <c r="K102" s="20" t="s">
        <v>428</v>
      </c>
      <c r="L102" s="20" t="s">
        <v>429</v>
      </c>
      <c r="M102" s="103" t="s">
        <v>427</v>
      </c>
      <c r="N102" s="103"/>
      <c r="O102" s="94"/>
    </row>
    <row r="103" spans="1:15" ht="187.2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94"/>
    </row>
    <row r="104" spans="1:15" ht="187.2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442</v>
      </c>
      <c r="O104" s="94"/>
    </row>
    <row r="105" spans="1:15" ht="187.2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486</v>
      </c>
      <c r="O105" s="94"/>
    </row>
    <row r="106" spans="1:15" ht="187.2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486</v>
      </c>
      <c r="O106" s="94"/>
    </row>
    <row r="107" spans="1:15" ht="187.2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442</v>
      </c>
      <c r="O107" s="94"/>
    </row>
    <row r="108" spans="1:15" ht="187.2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442</v>
      </c>
      <c r="O108" s="95"/>
    </row>
    <row r="109" spans="1:15" ht="187.2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7.2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522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7.8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431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7.2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432</v>
      </c>
      <c r="G112" s="100"/>
      <c r="H112" s="100"/>
      <c r="I112" s="100"/>
      <c r="J112" s="100"/>
      <c r="K112" s="19" t="s">
        <v>425</v>
      </c>
      <c r="L112" s="19" t="s">
        <v>426</v>
      </c>
      <c r="M112" s="100" t="s">
        <v>427</v>
      </c>
      <c r="N112" s="100"/>
      <c r="O112" s="19"/>
    </row>
    <row r="113" spans="1:15" ht="187.2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436</v>
      </c>
      <c r="N113" s="19" t="s">
        <v>437</v>
      </c>
      <c r="O113" s="93">
        <f>(L113+L121)/2</f>
        <v>1.3791666666666669</v>
      </c>
    </row>
    <row r="114" spans="1:15" ht="187.2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94"/>
      <c r="M114" s="20"/>
      <c r="N114" s="19" t="s">
        <v>442</v>
      </c>
      <c r="O114" s="94"/>
    </row>
    <row r="115" spans="1:15" ht="187.2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94"/>
      <c r="M115" s="20"/>
      <c r="N115" s="19" t="s">
        <v>442</v>
      </c>
      <c r="O115" s="94"/>
    </row>
    <row r="116" spans="1:15" ht="187.2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94"/>
      <c r="M116" s="20"/>
      <c r="N116" s="19" t="s">
        <v>442</v>
      </c>
      <c r="O116" s="94"/>
    </row>
    <row r="117" spans="1:15" ht="187.2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94"/>
      <c r="M117" s="20"/>
      <c r="N117" s="19" t="s">
        <v>442</v>
      </c>
      <c r="O117" s="94"/>
    </row>
    <row r="118" spans="1:15" ht="187.2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95"/>
      <c r="M118" s="19" t="s">
        <v>457</v>
      </c>
      <c r="N118" s="19" t="s">
        <v>437</v>
      </c>
      <c r="O118" s="94"/>
    </row>
    <row r="119" spans="1:15" ht="187.2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458</v>
      </c>
      <c r="G119" s="100"/>
      <c r="H119" s="100"/>
      <c r="I119" s="100"/>
      <c r="J119" s="100"/>
      <c r="K119" s="20" t="s">
        <v>428</v>
      </c>
      <c r="L119" s="20" t="s">
        <v>429</v>
      </c>
      <c r="M119" s="103" t="s">
        <v>427</v>
      </c>
      <c r="N119" s="103"/>
      <c r="O119" s="94"/>
    </row>
    <row r="120" spans="1:15" ht="187.2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94"/>
    </row>
    <row r="121" spans="1:15" ht="187.2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442</v>
      </c>
      <c r="O121" s="94"/>
    </row>
    <row r="122" spans="1:15" ht="187.2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486</v>
      </c>
      <c r="O122" s="94"/>
    </row>
    <row r="123" spans="1:15" ht="187.2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486</v>
      </c>
      <c r="O123" s="94"/>
    </row>
    <row r="124" spans="1:15" ht="187.2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442</v>
      </c>
      <c r="O124" s="94"/>
    </row>
    <row r="125" spans="1:15" ht="187.2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442</v>
      </c>
      <c r="O125" s="95"/>
    </row>
    <row r="126" spans="1:15" ht="187.2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7.2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531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7.8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431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7.2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432</v>
      </c>
      <c r="G129" s="100"/>
      <c r="H129" s="100"/>
      <c r="I129" s="100"/>
      <c r="J129" s="100"/>
      <c r="K129" s="19" t="s">
        <v>425</v>
      </c>
      <c r="L129" s="19" t="s">
        <v>426</v>
      </c>
      <c r="M129" s="100" t="s">
        <v>427</v>
      </c>
      <c r="N129" s="100"/>
      <c r="O129" s="19"/>
    </row>
    <row r="130" spans="1:15" ht="187.2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436</v>
      </c>
      <c r="N130" s="19" t="s">
        <v>437</v>
      </c>
      <c r="O130" s="93">
        <f>(L130+L138)/2</f>
        <v>1</v>
      </c>
    </row>
    <row r="131" spans="1:15" ht="187.2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94"/>
      <c r="M131" s="20"/>
      <c r="N131" s="19" t="s">
        <v>442</v>
      </c>
      <c r="O131" s="94"/>
    </row>
    <row r="132" spans="1:15" ht="187.2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94"/>
      <c r="M132" s="20"/>
      <c r="N132" s="19" t="s">
        <v>442</v>
      </c>
      <c r="O132" s="94"/>
    </row>
    <row r="133" spans="1:15" ht="187.2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94"/>
      <c r="M133" s="20"/>
      <c r="N133" s="19" t="s">
        <v>442</v>
      </c>
      <c r="O133" s="94"/>
    </row>
    <row r="134" spans="1:15" ht="187.2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94"/>
      <c r="M134" s="20"/>
      <c r="N134" s="19" t="s">
        <v>442</v>
      </c>
      <c r="O134" s="94"/>
    </row>
    <row r="135" spans="1:15" ht="187.2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95"/>
      <c r="M135" s="19" t="s">
        <v>457</v>
      </c>
      <c r="N135" s="19" t="s">
        <v>437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458</v>
      </c>
      <c r="G136" s="100"/>
      <c r="H136" s="100"/>
      <c r="I136" s="100"/>
      <c r="J136" s="100"/>
      <c r="K136" s="20" t="s">
        <v>428</v>
      </c>
      <c r="L136" s="20" t="s">
        <v>429</v>
      </c>
      <c r="M136" s="103" t="s">
        <v>427</v>
      </c>
      <c r="N136" s="103"/>
      <c r="O136" s="94"/>
    </row>
    <row r="137" spans="1:15" ht="187.2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94"/>
    </row>
    <row r="138" spans="1:15" ht="187.2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442</v>
      </c>
      <c r="O138" s="94"/>
    </row>
    <row r="139" spans="1:15" ht="187.2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486</v>
      </c>
      <c r="O139" s="94"/>
    </row>
    <row r="140" spans="1:15" ht="187.2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486</v>
      </c>
      <c r="O140" s="94"/>
    </row>
    <row r="141" spans="1:15" ht="187.2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442</v>
      </c>
      <c r="O141" s="94"/>
    </row>
    <row r="142" spans="1:15" ht="187.2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442</v>
      </c>
      <c r="O142" s="95"/>
    </row>
    <row r="143" spans="1:15" ht="187.2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7.2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538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7.8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431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7.2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432</v>
      </c>
      <c r="G146" s="100"/>
      <c r="H146" s="100"/>
      <c r="I146" s="100"/>
      <c r="J146" s="100"/>
      <c r="K146" s="19" t="s">
        <v>425</v>
      </c>
      <c r="L146" s="19" t="s">
        <v>426</v>
      </c>
      <c r="M146" s="100" t="s">
        <v>427</v>
      </c>
      <c r="N146" s="100"/>
      <c r="O146" s="19"/>
    </row>
    <row r="147" spans="1:15" ht="187.2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436</v>
      </c>
      <c r="N147" s="34" t="s">
        <v>437</v>
      </c>
      <c r="O147" s="107">
        <f>(L147+L155)/2</f>
        <v>1.4541666666666666</v>
      </c>
    </row>
    <row r="148" spans="1:15" ht="187.2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94"/>
      <c r="M148" s="20"/>
      <c r="N148" s="34" t="s">
        <v>442</v>
      </c>
      <c r="O148" s="107"/>
    </row>
    <row r="149" spans="1:15" ht="187.2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94"/>
      <c r="M149" s="20"/>
      <c r="N149" s="34" t="s">
        <v>442</v>
      </c>
      <c r="O149" s="107"/>
    </row>
    <row r="150" spans="1:15" ht="187.2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94"/>
      <c r="M150" s="20"/>
      <c r="N150" s="34" t="s">
        <v>442</v>
      </c>
      <c r="O150" s="107"/>
    </row>
    <row r="151" spans="1:15" ht="187.2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94"/>
      <c r="M151" s="19"/>
      <c r="N151" s="34" t="s">
        <v>442</v>
      </c>
      <c r="O151" s="107"/>
    </row>
    <row r="152" spans="1:15" ht="187.2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95"/>
      <c r="M152" s="19" t="s">
        <v>457</v>
      </c>
      <c r="N152" s="34" t="s">
        <v>437</v>
      </c>
      <c r="O152" s="10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458</v>
      </c>
      <c r="G153" s="100"/>
      <c r="H153" s="100"/>
      <c r="I153" s="100"/>
      <c r="J153" s="100"/>
      <c r="K153" s="20" t="s">
        <v>428</v>
      </c>
      <c r="L153" s="20" t="s">
        <v>429</v>
      </c>
      <c r="M153" s="103" t="s">
        <v>427</v>
      </c>
      <c r="N153" s="108"/>
      <c r="O153" s="107"/>
    </row>
    <row r="154" spans="1:15" ht="187.2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5"/>
      <c r="O154" s="107"/>
    </row>
    <row r="155" spans="1:15" ht="187.2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442</v>
      </c>
      <c r="O155" s="107"/>
    </row>
    <row r="156" spans="1:15" ht="187.2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486</v>
      </c>
      <c r="O156" s="107"/>
    </row>
    <row r="157" spans="1:15" ht="187.2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486</v>
      </c>
      <c r="O157" s="107"/>
    </row>
    <row r="158" spans="1:15" ht="187.2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442</v>
      </c>
      <c r="O158" s="107"/>
    </row>
    <row r="159" spans="1:15" ht="187.2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442</v>
      </c>
      <c r="O159" s="107"/>
    </row>
    <row r="160" spans="1:15" ht="187.2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7"/>
    </row>
    <row r="161" spans="1:15" ht="187.2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546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7.8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431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432</v>
      </c>
      <c r="G163" s="100"/>
      <c r="H163" s="100"/>
      <c r="I163" s="100"/>
      <c r="J163" s="100"/>
      <c r="K163" s="19" t="s">
        <v>425</v>
      </c>
      <c r="L163" s="19" t="s">
        <v>426</v>
      </c>
      <c r="M163" s="100" t="s">
        <v>427</v>
      </c>
      <c r="N163" s="100"/>
      <c r="O163" s="19"/>
    </row>
    <row r="164" spans="1:15" ht="187.2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436</v>
      </c>
      <c r="N164" s="19" t="s">
        <v>437</v>
      </c>
      <c r="O164" s="93">
        <f>(L164+L172)/2</f>
        <v>1.125</v>
      </c>
    </row>
    <row r="165" spans="1:15" ht="187.2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94"/>
      <c r="M165" s="20"/>
      <c r="N165" s="19" t="s">
        <v>442</v>
      </c>
      <c r="O165" s="94"/>
    </row>
    <row r="166" spans="1:15" ht="187.2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94"/>
      <c r="M166" s="20"/>
      <c r="N166" s="19" t="s">
        <v>442</v>
      </c>
      <c r="O166" s="94"/>
    </row>
    <row r="167" spans="1:15" ht="187.2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94"/>
      <c r="M167" s="20"/>
      <c r="N167" s="19" t="s">
        <v>442</v>
      </c>
      <c r="O167" s="94"/>
    </row>
    <row r="168" spans="1:15" ht="187.2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94"/>
      <c r="M168" s="20"/>
      <c r="N168" s="19" t="s">
        <v>442</v>
      </c>
      <c r="O168" s="94"/>
    </row>
    <row r="169" spans="1:15" ht="187.2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95"/>
      <c r="M169" s="19"/>
      <c r="N169" s="19" t="s">
        <v>437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458</v>
      </c>
      <c r="G170" s="100"/>
      <c r="H170" s="100"/>
      <c r="I170" s="100"/>
      <c r="J170" s="100"/>
      <c r="K170" s="20" t="s">
        <v>428</v>
      </c>
      <c r="L170" s="20" t="s">
        <v>429</v>
      </c>
      <c r="M170" s="103" t="s">
        <v>427</v>
      </c>
      <c r="N170" s="103"/>
      <c r="O170" s="94"/>
    </row>
    <row r="171" spans="1:15" ht="187.2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94"/>
    </row>
    <row r="172" spans="1:15" ht="187.2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442</v>
      </c>
      <c r="O172" s="94"/>
    </row>
    <row r="173" spans="1:15" ht="187.2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486</v>
      </c>
      <c r="O173" s="94"/>
    </row>
    <row r="174" spans="1:15" ht="187.2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486</v>
      </c>
      <c r="O174" s="94"/>
    </row>
    <row r="175" spans="1:15" ht="187.2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442</v>
      </c>
      <c r="O175" s="94"/>
    </row>
    <row r="176" spans="1:15" ht="187.2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442</v>
      </c>
      <c r="O176" s="95"/>
    </row>
    <row r="177" spans="1:15" ht="187.2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7.8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554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7.8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431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432</v>
      </c>
      <c r="G180" s="100"/>
      <c r="H180" s="100"/>
      <c r="I180" s="100"/>
      <c r="J180" s="100"/>
      <c r="K180" s="19" t="s">
        <v>425</v>
      </c>
      <c r="L180" s="19" t="s">
        <v>426</v>
      </c>
      <c r="M180" s="100" t="s">
        <v>427</v>
      </c>
      <c r="N180" s="100"/>
      <c r="O180" s="19"/>
    </row>
    <row r="181" spans="1:15" ht="187.2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436</v>
      </c>
      <c r="N181" s="19" t="s">
        <v>437</v>
      </c>
      <c r="O181" s="93">
        <f>(L181+L189)/2</f>
        <v>1.3950691632928476</v>
      </c>
    </row>
    <row r="182" spans="1:15" ht="187.2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94"/>
      <c r="M182" s="20" t="s">
        <v>479</v>
      </c>
      <c r="N182" s="19" t="s">
        <v>442</v>
      </c>
      <c r="O182" s="94"/>
    </row>
    <row r="183" spans="1:15" ht="187.2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94"/>
      <c r="M183" s="20"/>
      <c r="N183" s="19" t="s">
        <v>442</v>
      </c>
      <c r="O183" s="94"/>
    </row>
    <row r="184" spans="1:15" ht="187.2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94"/>
      <c r="M184" s="20"/>
      <c r="N184" s="19" t="s">
        <v>442</v>
      </c>
      <c r="O184" s="94"/>
    </row>
    <row r="185" spans="1:15" ht="187.2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94"/>
      <c r="M185" s="19" t="s">
        <v>484</v>
      </c>
      <c r="N185" s="19" t="s">
        <v>442</v>
      </c>
      <c r="O185" s="94"/>
    </row>
    <row r="186" spans="1:15" ht="187.2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95"/>
      <c r="M186" s="19" t="s">
        <v>457</v>
      </c>
      <c r="N186" s="19" t="s">
        <v>437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458</v>
      </c>
      <c r="G187" s="100"/>
      <c r="H187" s="100"/>
      <c r="I187" s="100"/>
      <c r="J187" s="100"/>
      <c r="K187" s="20" t="s">
        <v>428</v>
      </c>
      <c r="L187" s="20" t="s">
        <v>429</v>
      </c>
      <c r="M187" s="103" t="s">
        <v>427</v>
      </c>
      <c r="N187" s="103"/>
      <c r="O187" s="94"/>
    </row>
    <row r="188" spans="1:15" ht="187.2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94"/>
    </row>
    <row r="189" spans="1:15" ht="187.2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442</v>
      </c>
      <c r="O189" s="94"/>
    </row>
    <row r="190" spans="1:15" ht="187.2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486</v>
      </c>
      <c r="O190" s="94"/>
    </row>
    <row r="191" spans="1:15" ht="187.2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486</v>
      </c>
      <c r="O191" s="94"/>
    </row>
    <row r="192" spans="1:15" ht="187.2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511</v>
      </c>
      <c r="N192" s="19" t="s">
        <v>442</v>
      </c>
      <c r="O192" s="94"/>
    </row>
    <row r="193" spans="1:15" ht="187.2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562</v>
      </c>
      <c r="N193" s="19" t="s">
        <v>442</v>
      </c>
      <c r="O193" s="95"/>
    </row>
    <row r="194" spans="1:15" ht="187.2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7.8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563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7.8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431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432</v>
      </c>
      <c r="G197" s="100"/>
      <c r="H197" s="100"/>
      <c r="I197" s="100"/>
      <c r="J197" s="100"/>
      <c r="K197" s="19" t="s">
        <v>425</v>
      </c>
      <c r="L197" s="19" t="s">
        <v>426</v>
      </c>
      <c r="M197" s="100" t="s">
        <v>427</v>
      </c>
      <c r="N197" s="100"/>
      <c r="O197" s="19"/>
    </row>
    <row r="198" spans="1:15" ht="187.2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436</v>
      </c>
      <c r="N198" s="19" t="s">
        <v>437</v>
      </c>
      <c r="O198" s="93">
        <f>(L198+L206)/2</f>
        <v>1.4610135348522446</v>
      </c>
    </row>
    <row r="199" spans="1:15" ht="187.2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2">
        <f>J199/5500</f>
        <v>1.011090909090909</v>
      </c>
      <c r="L199" s="94"/>
      <c r="M199" s="20" t="s">
        <v>479</v>
      </c>
      <c r="N199" s="19" t="s">
        <v>442</v>
      </c>
      <c r="O199" s="94"/>
    </row>
    <row r="200" spans="1:15" ht="187.2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2">
        <f>J200/1</f>
        <v>1</v>
      </c>
      <c r="L200" s="94"/>
      <c r="M200" s="20"/>
      <c r="N200" s="19" t="s">
        <v>442</v>
      </c>
      <c r="O200" s="94"/>
    </row>
    <row r="201" spans="1:15" ht="187.2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2">
        <f>J201/1</f>
        <v>1</v>
      </c>
      <c r="L201" s="94"/>
      <c r="M201" s="20"/>
      <c r="N201" s="19" t="s">
        <v>442</v>
      </c>
      <c r="O201" s="94"/>
    </row>
    <row r="202" spans="1:15" ht="187.2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2">
        <f>J202/124</f>
        <v>1.0080645161290323</v>
      </c>
      <c r="L202" s="94"/>
      <c r="M202" s="20" t="s">
        <v>562</v>
      </c>
      <c r="N202" s="19" t="s">
        <v>442</v>
      </c>
      <c r="O202" s="94"/>
    </row>
    <row r="203" spans="1:15" ht="187.2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2">
        <f>J203/1</f>
        <v>4</v>
      </c>
      <c r="L203" s="95"/>
      <c r="M203" s="19" t="s">
        <v>457</v>
      </c>
      <c r="N203" s="19" t="s">
        <v>437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458</v>
      </c>
      <c r="G204" s="100"/>
      <c r="H204" s="100"/>
      <c r="I204" s="100"/>
      <c r="J204" s="100"/>
      <c r="K204" s="20" t="s">
        <v>428</v>
      </c>
      <c r="L204" s="20" t="s">
        <v>429</v>
      </c>
      <c r="M204" s="103" t="s">
        <v>427</v>
      </c>
      <c r="N204" s="103"/>
      <c r="O204" s="94"/>
    </row>
    <row r="205" spans="1:15" ht="187.2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94"/>
    </row>
    <row r="206" spans="1:15" ht="187.2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442</v>
      </c>
      <c r="O206" s="94"/>
    </row>
    <row r="207" spans="1:15" ht="187.2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486</v>
      </c>
      <c r="O207" s="94"/>
    </row>
    <row r="208" spans="1:15" ht="187.2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486</v>
      </c>
      <c r="O208" s="94"/>
    </row>
    <row r="209" spans="1:15" ht="187.2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442</v>
      </c>
      <c r="O209" s="94"/>
    </row>
    <row r="210" spans="1:15" ht="187.2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562</v>
      </c>
      <c r="N210" s="19" t="s">
        <v>442</v>
      </c>
      <c r="O210" s="95"/>
    </row>
    <row r="211" spans="1:15" ht="187.2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7.2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571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7.8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431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432</v>
      </c>
      <c r="G214" s="100"/>
      <c r="H214" s="100"/>
      <c r="I214" s="100"/>
      <c r="J214" s="100"/>
      <c r="K214" s="19" t="s">
        <v>425</v>
      </c>
      <c r="L214" s="19" t="s">
        <v>426</v>
      </c>
      <c r="M214" s="100" t="s">
        <v>427</v>
      </c>
      <c r="N214" s="100"/>
      <c r="O214" s="19"/>
    </row>
    <row r="215" spans="1:15" ht="187.2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436</v>
      </c>
      <c r="N215" s="19" t="s">
        <v>437</v>
      </c>
      <c r="O215" s="93">
        <f>(L215+L223)/2</f>
        <v>1.4036307540884314</v>
      </c>
    </row>
    <row r="216" spans="1:15" ht="187.2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94"/>
      <c r="M216" s="20" t="s">
        <v>479</v>
      </c>
      <c r="N216" s="19" t="s">
        <v>442</v>
      </c>
      <c r="O216" s="94"/>
    </row>
    <row r="217" spans="1:15" ht="187.2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94"/>
      <c r="M217" s="20"/>
      <c r="N217" s="19" t="s">
        <v>442</v>
      </c>
      <c r="O217" s="94"/>
    </row>
    <row r="218" spans="1:15" ht="187.2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94"/>
      <c r="M218" s="20"/>
      <c r="N218" s="19" t="s">
        <v>442</v>
      </c>
      <c r="O218" s="94"/>
    </row>
    <row r="219" spans="1:15" ht="187.2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94"/>
      <c r="M219" s="20" t="s">
        <v>562</v>
      </c>
      <c r="N219" s="19" t="s">
        <v>442</v>
      </c>
      <c r="O219" s="94"/>
    </row>
    <row r="220" spans="1:15" ht="187.2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95"/>
      <c r="M220" s="19" t="s">
        <v>457</v>
      </c>
      <c r="N220" s="19" t="s">
        <v>437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458</v>
      </c>
      <c r="G221" s="100"/>
      <c r="H221" s="100"/>
      <c r="I221" s="100"/>
      <c r="J221" s="100"/>
      <c r="K221" s="20" t="s">
        <v>428</v>
      </c>
      <c r="L221" s="20" t="s">
        <v>429</v>
      </c>
      <c r="M221" s="103" t="s">
        <v>427</v>
      </c>
      <c r="N221" s="103"/>
      <c r="O221" s="94"/>
    </row>
    <row r="222" spans="1:15" ht="187.2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94"/>
    </row>
    <row r="223" spans="1:15" ht="187.2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442</v>
      </c>
      <c r="O223" s="94"/>
    </row>
    <row r="224" spans="1:15" ht="187.2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486</v>
      </c>
      <c r="O224" s="94"/>
    </row>
    <row r="225" spans="1:15" ht="187.2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486</v>
      </c>
      <c r="O225" s="94"/>
    </row>
    <row r="226" spans="1:15" ht="187.2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442</v>
      </c>
      <c r="O226" s="94"/>
    </row>
    <row r="227" spans="1:15" ht="187.2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562</v>
      </c>
      <c r="N227" s="19" t="s">
        <v>442</v>
      </c>
      <c r="O227" s="95"/>
    </row>
    <row r="228" spans="1:15" ht="187.2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7.8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578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7.8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431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432</v>
      </c>
      <c r="G231" s="100"/>
      <c r="H231" s="100"/>
      <c r="I231" s="100"/>
      <c r="J231" s="100"/>
      <c r="K231" s="19" t="s">
        <v>425</v>
      </c>
      <c r="L231" s="19" t="s">
        <v>426</v>
      </c>
      <c r="M231" s="100" t="s">
        <v>427</v>
      </c>
      <c r="N231" s="100"/>
      <c r="O231" s="19"/>
    </row>
    <row r="232" spans="1:15" ht="187.2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436</v>
      </c>
      <c r="N232" s="19" t="s">
        <v>437</v>
      </c>
      <c r="O232" s="93">
        <f>(L232+L240)/2</f>
        <v>1.2916666666666665</v>
      </c>
    </row>
    <row r="233" spans="1:15" ht="187.2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2">
        <f>J233/3100</f>
        <v>1</v>
      </c>
      <c r="L233" s="94"/>
      <c r="M233" s="20"/>
      <c r="N233" s="19" t="s">
        <v>442</v>
      </c>
      <c r="O233" s="94"/>
    </row>
    <row r="234" spans="1:15" ht="187.2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2">
        <f>J234/1</f>
        <v>1</v>
      </c>
      <c r="L234" s="94"/>
      <c r="M234" s="20"/>
      <c r="N234" s="19" t="s">
        <v>442</v>
      </c>
      <c r="O234" s="94"/>
    </row>
    <row r="235" spans="1:15" ht="187.2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2">
        <f>J235/1</f>
        <v>1</v>
      </c>
      <c r="L235" s="94"/>
      <c r="M235" s="20"/>
      <c r="N235" s="19" t="s">
        <v>442</v>
      </c>
      <c r="O235" s="94"/>
    </row>
    <row r="236" spans="1:15" ht="187.2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2">
        <f>J236/256</f>
        <v>1</v>
      </c>
      <c r="L236" s="94"/>
      <c r="M236" s="20"/>
      <c r="N236" s="19" t="s">
        <v>442</v>
      </c>
      <c r="O236" s="94"/>
    </row>
    <row r="237" spans="1:15" ht="187.2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2">
        <f>J237/1</f>
        <v>3</v>
      </c>
      <c r="L237" s="95"/>
      <c r="M237" s="19" t="s">
        <v>457</v>
      </c>
      <c r="N237" s="19" t="s">
        <v>437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458</v>
      </c>
      <c r="G238" s="100"/>
      <c r="H238" s="100"/>
      <c r="I238" s="100"/>
      <c r="J238" s="100"/>
      <c r="K238" s="20" t="s">
        <v>428</v>
      </c>
      <c r="L238" s="20" t="s">
        <v>429</v>
      </c>
      <c r="M238" s="103" t="s">
        <v>427</v>
      </c>
      <c r="N238" s="103"/>
      <c r="O238" s="94"/>
    </row>
    <row r="239" spans="1:15" ht="187.2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94"/>
    </row>
    <row r="240" spans="1:15" ht="187.2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442</v>
      </c>
      <c r="O240" s="94"/>
    </row>
    <row r="241" spans="1:15" ht="187.2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486</v>
      </c>
      <c r="O241" s="94"/>
    </row>
    <row r="242" spans="1:15" ht="187.2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486</v>
      </c>
      <c r="O242" s="94"/>
    </row>
    <row r="243" spans="1:15" ht="187.2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442</v>
      </c>
      <c r="O243" s="94"/>
    </row>
    <row r="244" spans="1:15" ht="187.2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442</v>
      </c>
      <c r="O244" s="95"/>
    </row>
    <row r="245" spans="1:15" ht="187.2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7.2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586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7.8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431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432</v>
      </c>
      <c r="G248" s="100"/>
      <c r="H248" s="100"/>
      <c r="I248" s="100"/>
      <c r="J248" s="100"/>
      <c r="K248" s="19" t="s">
        <v>425</v>
      </c>
      <c r="L248" s="19" t="s">
        <v>426</v>
      </c>
      <c r="M248" s="100" t="s">
        <v>427</v>
      </c>
      <c r="N248" s="100"/>
      <c r="O248" s="19"/>
    </row>
    <row r="249" spans="1:15" ht="187.2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436</v>
      </c>
      <c r="N249" s="19" t="s">
        <v>437</v>
      </c>
      <c r="O249" s="93">
        <f>(L249+L257)/2</f>
        <v>1.5383888676745821</v>
      </c>
    </row>
    <row r="250" spans="1:15" ht="187.2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2">
        <f>J250/3700</f>
        <v>1.0348648648648648</v>
      </c>
      <c r="L250" s="94"/>
      <c r="M250" s="20" t="s">
        <v>479</v>
      </c>
      <c r="N250" s="19" t="s">
        <v>442</v>
      </c>
      <c r="O250" s="94"/>
    </row>
    <row r="251" spans="1:15" ht="187.2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2">
        <f>J251/1</f>
        <v>1</v>
      </c>
      <c r="L251" s="94"/>
      <c r="M251" s="20"/>
      <c r="N251" s="19" t="s">
        <v>442</v>
      </c>
      <c r="O251" s="94"/>
    </row>
    <row r="252" spans="1:15" ht="187.2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2">
        <f>J252/1</f>
        <v>1</v>
      </c>
      <c r="L252" s="94"/>
      <c r="M252" s="20"/>
      <c r="N252" s="19" t="s">
        <v>442</v>
      </c>
      <c r="O252" s="94"/>
    </row>
    <row r="253" spans="1:15" ht="187.2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2">
        <f>J253/147</f>
        <v>1.0340136054421769</v>
      </c>
      <c r="L253" s="94"/>
      <c r="M253" s="20" t="s">
        <v>562</v>
      </c>
      <c r="N253" s="19" t="s">
        <v>442</v>
      </c>
      <c r="O253" s="94"/>
    </row>
    <row r="254" spans="1:15" ht="187.2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2">
        <f>J254/1</f>
        <v>5</v>
      </c>
      <c r="L254" s="95"/>
      <c r="M254" s="19" t="s">
        <v>457</v>
      </c>
      <c r="N254" s="19" t="s">
        <v>437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458</v>
      </c>
      <c r="G255" s="100"/>
      <c r="H255" s="100"/>
      <c r="I255" s="100"/>
      <c r="J255" s="100"/>
      <c r="K255" s="20" t="s">
        <v>428</v>
      </c>
      <c r="L255" s="20" t="s">
        <v>429</v>
      </c>
      <c r="M255" s="103" t="s">
        <v>427</v>
      </c>
      <c r="N255" s="103"/>
      <c r="O255" s="94"/>
    </row>
    <row r="256" spans="1:15" ht="187.2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94"/>
    </row>
    <row r="257" spans="1:15" ht="187.2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442</v>
      </c>
      <c r="O257" s="94"/>
    </row>
    <row r="258" spans="1:15" ht="187.2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486</v>
      </c>
      <c r="O258" s="94"/>
    </row>
    <row r="259" spans="1:15" ht="187.2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486</v>
      </c>
      <c r="O259" s="94"/>
    </row>
    <row r="260" spans="1:15" ht="187.2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442</v>
      </c>
      <c r="O260" s="94"/>
    </row>
    <row r="261" spans="1:15" ht="187.2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562</v>
      </c>
      <c r="N261" s="19" t="s">
        <v>442</v>
      </c>
      <c r="O261" s="95"/>
    </row>
    <row r="262" spans="1:15" ht="187.2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7.8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593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7.8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431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432</v>
      </c>
      <c r="G265" s="100"/>
      <c r="H265" s="100"/>
      <c r="I265" s="100"/>
      <c r="J265" s="100"/>
      <c r="K265" s="19" t="s">
        <v>425</v>
      </c>
      <c r="L265" s="19" t="s">
        <v>426</v>
      </c>
      <c r="M265" s="100" t="s">
        <v>427</v>
      </c>
      <c r="N265" s="100"/>
      <c r="O265" s="19"/>
    </row>
    <row r="266" spans="1:15" ht="187.2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436</v>
      </c>
      <c r="N266" s="19" t="s">
        <v>437</v>
      </c>
      <c r="O266" s="93">
        <f>(L266+L274)/2</f>
        <v>1.4416666666666669</v>
      </c>
    </row>
    <row r="267" spans="1:15" ht="187.2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2">
        <f>J267/10000</f>
        <v>1</v>
      </c>
      <c r="L267" s="94"/>
      <c r="M267" s="20"/>
      <c r="N267" s="19" t="s">
        <v>442</v>
      </c>
      <c r="O267" s="94"/>
    </row>
    <row r="268" spans="1:15" ht="187.2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2">
        <f>J268/1</f>
        <v>1</v>
      </c>
      <c r="L268" s="94"/>
      <c r="M268" s="20"/>
      <c r="N268" s="19" t="s">
        <v>442</v>
      </c>
      <c r="O268" s="94"/>
    </row>
    <row r="269" spans="1:15" ht="187.2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2">
        <f>J269/1</f>
        <v>1</v>
      </c>
      <c r="L269" s="94"/>
      <c r="M269" s="20"/>
      <c r="N269" s="19" t="s">
        <v>442</v>
      </c>
      <c r="O269" s="94"/>
    </row>
    <row r="270" spans="1:15" ht="187.2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2">
        <f>J270/84</f>
        <v>1</v>
      </c>
      <c r="L270" s="94"/>
      <c r="M270" s="19"/>
      <c r="N270" s="19" t="s">
        <v>442</v>
      </c>
      <c r="O270" s="94"/>
    </row>
    <row r="271" spans="1:15" ht="187.2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2">
        <f>J271/1</f>
        <v>4</v>
      </c>
      <c r="L271" s="95"/>
      <c r="M271" s="19" t="s">
        <v>457</v>
      </c>
      <c r="N271" s="19" t="s">
        <v>437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458</v>
      </c>
      <c r="G272" s="100"/>
      <c r="H272" s="100"/>
      <c r="I272" s="100"/>
      <c r="J272" s="100"/>
      <c r="K272" s="20" t="s">
        <v>428</v>
      </c>
      <c r="L272" s="20" t="s">
        <v>429</v>
      </c>
      <c r="M272" s="103" t="s">
        <v>427</v>
      </c>
      <c r="N272" s="103"/>
      <c r="O272" s="94"/>
    </row>
    <row r="273" spans="1:15" ht="187.2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94"/>
    </row>
    <row r="274" spans="1:15" ht="187.2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442</v>
      </c>
      <c r="O274" s="94"/>
    </row>
    <row r="275" spans="1:15" ht="187.2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486</v>
      </c>
      <c r="O275" s="94"/>
    </row>
    <row r="276" spans="1:15" ht="187.2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486</v>
      </c>
      <c r="O276" s="94"/>
    </row>
    <row r="277" spans="1:15" ht="187.2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442</v>
      </c>
      <c r="O277" s="94"/>
    </row>
    <row r="278" spans="1:15" ht="187.2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442</v>
      </c>
      <c r="O278" s="95"/>
    </row>
    <row r="279" spans="1:15" ht="187.2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7.2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601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7.8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431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432</v>
      </c>
      <c r="G282" s="100"/>
      <c r="H282" s="100"/>
      <c r="I282" s="100"/>
      <c r="J282" s="100"/>
      <c r="K282" s="19" t="s">
        <v>425</v>
      </c>
      <c r="L282" s="19" t="s">
        <v>426</v>
      </c>
      <c r="M282" s="100" t="s">
        <v>427</v>
      </c>
      <c r="N282" s="100"/>
      <c r="O282" s="19"/>
    </row>
    <row r="283" spans="1:15" ht="187.2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436</v>
      </c>
      <c r="N283" s="19" t="s">
        <v>437</v>
      </c>
      <c r="O283" s="93">
        <f>(L283+L291)/2</f>
        <v>1.3791666666666669</v>
      </c>
    </row>
    <row r="284" spans="1:15" ht="187.2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2">
        <f>J284/4050</f>
        <v>1</v>
      </c>
      <c r="L284" s="94"/>
      <c r="M284" s="20"/>
      <c r="N284" s="19" t="s">
        <v>442</v>
      </c>
      <c r="O284" s="94"/>
    </row>
    <row r="285" spans="1:15" ht="187.2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2">
        <f>J285/1</f>
        <v>1</v>
      </c>
      <c r="L285" s="94"/>
      <c r="M285" s="20"/>
      <c r="N285" s="19" t="s">
        <v>442</v>
      </c>
      <c r="O285" s="94"/>
    </row>
    <row r="286" spans="1:15" ht="187.2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2">
        <f>J286/1</f>
        <v>1</v>
      </c>
      <c r="L286" s="94"/>
      <c r="M286" s="20"/>
      <c r="N286" s="19" t="s">
        <v>442</v>
      </c>
      <c r="O286" s="94"/>
    </row>
    <row r="287" spans="1:15" ht="187.2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2">
        <f>J287/257</f>
        <v>1</v>
      </c>
      <c r="L287" s="94"/>
      <c r="M287" s="20"/>
      <c r="N287" s="19" t="s">
        <v>442</v>
      </c>
      <c r="O287" s="94"/>
    </row>
    <row r="288" spans="1:15" ht="187.2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2">
        <f>3/1</f>
        <v>3</v>
      </c>
      <c r="L288" s="95"/>
      <c r="M288" s="19" t="s">
        <v>457</v>
      </c>
      <c r="N288" s="19" t="s">
        <v>437</v>
      </c>
      <c r="O288" s="94"/>
    </row>
    <row r="289" spans="1:15" ht="187.2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458</v>
      </c>
      <c r="G289" s="100"/>
      <c r="H289" s="100"/>
      <c r="I289" s="100"/>
      <c r="J289" s="100"/>
      <c r="K289" s="20" t="s">
        <v>428</v>
      </c>
      <c r="L289" s="20" t="s">
        <v>429</v>
      </c>
      <c r="M289" s="103" t="s">
        <v>427</v>
      </c>
      <c r="N289" s="103"/>
      <c r="O289" s="94"/>
    </row>
    <row r="290" spans="1:15" ht="187.2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94"/>
    </row>
    <row r="291" spans="1:15" ht="187.2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442</v>
      </c>
      <c r="O291" s="94"/>
    </row>
    <row r="292" spans="1:15" ht="187.2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486</v>
      </c>
      <c r="O292" s="94"/>
    </row>
    <row r="293" spans="1:15" ht="187.2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486</v>
      </c>
      <c r="O293" s="94"/>
    </row>
    <row r="294" spans="1:15" ht="187.2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442</v>
      </c>
      <c r="O294" s="94"/>
    </row>
    <row r="295" spans="1:15" ht="187.2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442</v>
      </c>
      <c r="O295" s="95"/>
    </row>
    <row r="296" spans="1:15" ht="187.2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7.8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609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7.8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431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7.2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432</v>
      </c>
      <c r="G299" s="100"/>
      <c r="H299" s="100"/>
      <c r="I299" s="100"/>
      <c r="J299" s="100"/>
      <c r="K299" s="19" t="s">
        <v>425</v>
      </c>
      <c r="L299" s="19" t="s">
        <v>426</v>
      </c>
      <c r="M299" s="100" t="s">
        <v>427</v>
      </c>
      <c r="N299" s="100"/>
      <c r="O299" s="19"/>
    </row>
    <row r="300" spans="1:15" ht="187.2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436</v>
      </c>
      <c r="N300" s="19" t="s">
        <v>437</v>
      </c>
      <c r="O300" s="93">
        <f>(L300+L308)/2</f>
        <v>1.3624999999999998</v>
      </c>
    </row>
    <row r="301" spans="1:15" ht="187.2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2">
        <f>J301/3500</f>
        <v>1</v>
      </c>
      <c r="L301" s="94"/>
      <c r="M301" s="20"/>
      <c r="N301" s="19" t="s">
        <v>442</v>
      </c>
      <c r="O301" s="94"/>
    </row>
    <row r="302" spans="1:15" ht="187.2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2">
        <f>J302/1</f>
        <v>1</v>
      </c>
      <c r="L302" s="94"/>
      <c r="M302" s="20"/>
      <c r="N302" s="19" t="s">
        <v>442</v>
      </c>
      <c r="O302" s="94"/>
    </row>
    <row r="303" spans="1:15" ht="187.2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2">
        <f>J303/1</f>
        <v>1</v>
      </c>
      <c r="L303" s="94"/>
      <c r="M303" s="20"/>
      <c r="N303" s="19" t="s">
        <v>442</v>
      </c>
      <c r="O303" s="94"/>
    </row>
    <row r="304" spans="1:15" ht="187.2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2">
        <f>J304/163</f>
        <v>1</v>
      </c>
      <c r="L304" s="94"/>
      <c r="M304" s="20"/>
      <c r="N304" s="19" t="s">
        <v>442</v>
      </c>
      <c r="O304" s="94"/>
    </row>
    <row r="305" spans="1:15" ht="187.2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2">
        <f>3/1</f>
        <v>3</v>
      </c>
      <c r="L305" s="95"/>
      <c r="M305" s="19" t="s">
        <v>457</v>
      </c>
      <c r="N305" s="19" t="s">
        <v>437</v>
      </c>
      <c r="O305" s="94"/>
    </row>
    <row r="306" spans="1:15" ht="187.2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458</v>
      </c>
      <c r="G306" s="100"/>
      <c r="H306" s="100"/>
      <c r="I306" s="100"/>
      <c r="J306" s="100"/>
      <c r="K306" s="20" t="s">
        <v>428</v>
      </c>
      <c r="L306" s="20" t="s">
        <v>429</v>
      </c>
      <c r="M306" s="103" t="s">
        <v>427</v>
      </c>
      <c r="N306" s="103"/>
      <c r="O306" s="94"/>
    </row>
    <row r="307" spans="1:15" ht="187.2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94"/>
    </row>
    <row r="308" spans="1:15" ht="187.2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442</v>
      </c>
      <c r="O308" s="94"/>
    </row>
    <row r="309" spans="1:15" ht="187.2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486</v>
      </c>
      <c r="O309" s="94"/>
    </row>
    <row r="310" spans="1:15" ht="187.2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486</v>
      </c>
      <c r="O310" s="94"/>
    </row>
    <row r="311" spans="1:15" ht="187.2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442</v>
      </c>
      <c r="O311" s="94"/>
    </row>
    <row r="312" spans="1:15" ht="187.2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442</v>
      </c>
      <c r="O312" s="95"/>
    </row>
    <row r="313" spans="1:15" ht="187.2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7.2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617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7.8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431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7.2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432</v>
      </c>
      <c r="G316" s="100"/>
      <c r="H316" s="100"/>
      <c r="I316" s="100"/>
      <c r="J316" s="100"/>
      <c r="K316" s="19" t="s">
        <v>425</v>
      </c>
      <c r="L316" s="19" t="s">
        <v>426</v>
      </c>
      <c r="M316" s="100" t="s">
        <v>427</v>
      </c>
      <c r="N316" s="100"/>
      <c r="O316" s="19"/>
    </row>
    <row r="317" spans="1:15" ht="187.2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436</v>
      </c>
      <c r="N317" s="19" t="s">
        <v>437</v>
      </c>
      <c r="O317" s="93">
        <f>(L317+L325)/2</f>
        <v>1.3038081671415003</v>
      </c>
    </row>
    <row r="318" spans="1:15" ht="187.2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2">
        <f>J318/1800</f>
        <v>1.0455555555555556</v>
      </c>
      <c r="L318" s="94"/>
      <c r="M318" s="20"/>
      <c r="N318" s="19" t="s">
        <v>442</v>
      </c>
      <c r="O318" s="94"/>
    </row>
    <row r="319" spans="1:15" ht="187.2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2">
        <f>J319/1</f>
        <v>1</v>
      </c>
      <c r="L319" s="94"/>
      <c r="M319" s="20"/>
      <c r="N319" s="19" t="s">
        <v>442</v>
      </c>
      <c r="O319" s="94"/>
    </row>
    <row r="320" spans="1:15" ht="187.2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2">
        <f>J320/1</f>
        <v>1</v>
      </c>
      <c r="L320" s="94"/>
      <c r="M320" s="20"/>
      <c r="N320" s="19" t="s">
        <v>442</v>
      </c>
      <c r="O320" s="94"/>
    </row>
    <row r="321" spans="1:15" ht="187.2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2">
        <f>J321/108</f>
        <v>1.0462962962962963</v>
      </c>
      <c r="L321" s="94"/>
      <c r="M321" s="20"/>
      <c r="N321" s="19" t="s">
        <v>442</v>
      </c>
      <c r="O321" s="94"/>
    </row>
    <row r="322" spans="1:15" ht="187.2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2">
        <f>J322/1</f>
        <v>4</v>
      </c>
      <c r="L322" s="95"/>
      <c r="M322" s="19" t="s">
        <v>457</v>
      </c>
      <c r="N322" s="19" t="s">
        <v>437</v>
      </c>
      <c r="O322" s="94"/>
    </row>
    <row r="323" spans="1:15" ht="187.2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458</v>
      </c>
      <c r="G323" s="98"/>
      <c r="H323" s="98"/>
      <c r="I323" s="98"/>
      <c r="J323" s="99"/>
      <c r="K323" s="20" t="s">
        <v>428</v>
      </c>
      <c r="L323" s="20" t="s">
        <v>429</v>
      </c>
      <c r="M323" s="103" t="s">
        <v>427</v>
      </c>
      <c r="N323" s="103"/>
      <c r="O323" s="94"/>
    </row>
    <row r="324" spans="1:15" ht="187.2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94"/>
    </row>
    <row r="325" spans="1:15" ht="187.2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442</v>
      </c>
      <c r="O325" s="94"/>
    </row>
    <row r="326" spans="1:15" ht="187.2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486</v>
      </c>
      <c r="O326" s="94"/>
    </row>
    <row r="327" spans="1:15" ht="187.2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486</v>
      </c>
      <c r="O327" s="94"/>
    </row>
    <row r="328" spans="1:15" ht="187.2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442</v>
      </c>
      <c r="O328" s="94"/>
    </row>
    <row r="329" spans="1:15" ht="187.2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562</v>
      </c>
      <c r="N329" s="19" t="s">
        <v>442</v>
      </c>
      <c r="O329" s="95"/>
    </row>
    <row r="330" spans="1:15" ht="187.2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7.2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625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7.8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431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7.2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432</v>
      </c>
      <c r="G333" s="100"/>
      <c r="H333" s="100"/>
      <c r="I333" s="100"/>
      <c r="J333" s="100"/>
      <c r="K333" s="19" t="s">
        <v>425</v>
      </c>
      <c r="L333" s="19" t="s">
        <v>426</v>
      </c>
      <c r="M333" s="100" t="s">
        <v>427</v>
      </c>
      <c r="N333" s="100"/>
      <c r="O333" s="19"/>
    </row>
    <row r="334" spans="1:15" ht="187.2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436</v>
      </c>
      <c r="N334" s="19" t="s">
        <v>437</v>
      </c>
      <c r="O334" s="93">
        <f>(L334+L342)/2</f>
        <v>1.4333333333333331</v>
      </c>
    </row>
    <row r="335" spans="1:15" ht="187.2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2">
        <f>J335/3500</f>
        <v>1</v>
      </c>
      <c r="L335" s="94"/>
      <c r="M335" s="20"/>
      <c r="N335" s="19" t="s">
        <v>442</v>
      </c>
      <c r="O335" s="94"/>
    </row>
    <row r="336" spans="1:15" ht="187.2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2">
        <f>J336/1</f>
        <v>1</v>
      </c>
      <c r="L336" s="94"/>
      <c r="M336" s="20"/>
      <c r="N336" s="19" t="s">
        <v>442</v>
      </c>
      <c r="O336" s="94"/>
    </row>
    <row r="337" spans="1:15" ht="187.2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2">
        <f>J337/1</f>
        <v>1</v>
      </c>
      <c r="L337" s="94"/>
      <c r="M337" s="20"/>
      <c r="N337" s="19" t="s">
        <v>442</v>
      </c>
      <c r="O337" s="94"/>
    </row>
    <row r="338" spans="1:15" ht="187.2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2">
        <f>J338/235</f>
        <v>1</v>
      </c>
      <c r="L338" s="94"/>
      <c r="M338" s="19"/>
      <c r="N338" s="19" t="s">
        <v>442</v>
      </c>
      <c r="O338" s="94"/>
    </row>
    <row r="339" spans="1:15" ht="187.2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2">
        <f>J339/1</f>
        <v>4</v>
      </c>
      <c r="L339" s="95"/>
      <c r="M339" s="19" t="s">
        <v>457</v>
      </c>
      <c r="N339" s="19" t="s">
        <v>437</v>
      </c>
      <c r="O339" s="94"/>
    </row>
    <row r="340" spans="1:15" ht="187.2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458</v>
      </c>
      <c r="G340" s="100"/>
      <c r="H340" s="100"/>
      <c r="I340" s="100"/>
      <c r="J340" s="100"/>
      <c r="K340" s="20" t="s">
        <v>428</v>
      </c>
      <c r="L340" s="20" t="s">
        <v>429</v>
      </c>
      <c r="M340" s="103" t="s">
        <v>427</v>
      </c>
      <c r="N340" s="103"/>
      <c r="O340" s="94"/>
    </row>
    <row r="341" spans="1:15" ht="187.2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94"/>
    </row>
    <row r="342" spans="1:15" ht="187.2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442</v>
      </c>
      <c r="O342" s="94"/>
    </row>
    <row r="343" spans="1:15" ht="187.2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486</v>
      </c>
      <c r="O343" s="94"/>
    </row>
    <row r="344" spans="1:15" ht="187.2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486</v>
      </c>
      <c r="O344" s="94"/>
    </row>
    <row r="345" spans="1:15" ht="187.2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442</v>
      </c>
      <c r="O345" s="94"/>
    </row>
    <row r="346" spans="1:15" ht="187.2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442</v>
      </c>
      <c r="O346" s="95"/>
    </row>
    <row r="347" spans="1:15" ht="187.2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7.2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632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7.8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431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7.2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432</v>
      </c>
      <c r="G350" s="100"/>
      <c r="H350" s="100"/>
      <c r="I350" s="100"/>
      <c r="J350" s="100"/>
      <c r="K350" s="19" t="s">
        <v>425</v>
      </c>
      <c r="L350" s="19" t="s">
        <v>426</v>
      </c>
      <c r="M350" s="100" t="s">
        <v>427</v>
      </c>
      <c r="N350" s="100"/>
      <c r="O350" s="19"/>
    </row>
    <row r="351" spans="1:15" ht="187.2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436</v>
      </c>
      <c r="N351" s="19" t="s">
        <v>437</v>
      </c>
      <c r="O351" s="93">
        <f>(L351+L359)/2</f>
        <v>1.4556372549019607</v>
      </c>
    </row>
    <row r="352" spans="1:15" ht="187.2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442</v>
      </c>
      <c r="O352" s="94"/>
    </row>
    <row r="353" spans="1:15" ht="187.2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2">
        <f>J353/1</f>
        <v>1</v>
      </c>
      <c r="L353" s="94"/>
      <c r="M353" s="20"/>
      <c r="N353" s="19" t="s">
        <v>442</v>
      </c>
      <c r="O353" s="94"/>
    </row>
    <row r="354" spans="1:15" ht="187.2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2">
        <f>J354/1</f>
        <v>1</v>
      </c>
      <c r="L354" s="94"/>
      <c r="M354" s="20"/>
      <c r="N354" s="19" t="s">
        <v>442</v>
      </c>
      <c r="O354" s="94"/>
    </row>
    <row r="355" spans="1:15" ht="187.2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2">
        <f>J355/170</f>
        <v>0.91764705882352937</v>
      </c>
      <c r="L355" s="94"/>
      <c r="M355" s="20"/>
      <c r="N355" s="19" t="s">
        <v>442</v>
      </c>
      <c r="O355" s="94"/>
    </row>
    <row r="356" spans="1:15" ht="187.2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2">
        <f>J356/1</f>
        <v>4</v>
      </c>
      <c r="L356" s="95"/>
      <c r="M356" s="19" t="s">
        <v>457</v>
      </c>
      <c r="N356" s="19" t="s">
        <v>437</v>
      </c>
      <c r="O356" s="94"/>
    </row>
    <row r="357" spans="1:15" ht="187.2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458</v>
      </c>
      <c r="G357" s="100"/>
      <c r="H357" s="100"/>
      <c r="I357" s="100"/>
      <c r="J357" s="100"/>
      <c r="K357" s="20" t="s">
        <v>428</v>
      </c>
      <c r="L357" s="20" t="s">
        <v>429</v>
      </c>
      <c r="M357" s="103" t="s">
        <v>427</v>
      </c>
      <c r="N357" s="103"/>
      <c r="O357" s="94"/>
    </row>
    <row r="358" spans="1:15" ht="187.2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94"/>
    </row>
    <row r="359" spans="1:15" ht="187.2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442</v>
      </c>
      <c r="O359" s="94"/>
    </row>
    <row r="360" spans="1:15" ht="187.2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486</v>
      </c>
      <c r="O360" s="94"/>
    </row>
    <row r="361" spans="1:15" ht="187.2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486</v>
      </c>
      <c r="O361" s="94"/>
    </row>
    <row r="362" spans="1:15" ht="187.2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442</v>
      </c>
      <c r="O362" s="94"/>
    </row>
    <row r="363" spans="1:15" ht="187.2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442</v>
      </c>
      <c r="O363" s="95"/>
    </row>
    <row r="364" spans="1:15" ht="187.2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7.2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639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7.8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431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7.2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432</v>
      </c>
      <c r="G367" s="100"/>
      <c r="H367" s="100"/>
      <c r="I367" s="100"/>
      <c r="J367" s="100"/>
      <c r="K367" s="19" t="s">
        <v>425</v>
      </c>
      <c r="L367" s="19" t="s">
        <v>426</v>
      </c>
      <c r="M367" s="100" t="s">
        <v>427</v>
      </c>
      <c r="N367" s="100"/>
      <c r="O367" s="19"/>
    </row>
    <row r="368" spans="1:15" ht="187.2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436</v>
      </c>
      <c r="N368" s="19" t="s">
        <v>437</v>
      </c>
      <c r="O368" s="93">
        <f>(L368+L376)/2</f>
        <v>1.5833333333333333</v>
      </c>
    </row>
    <row r="369" spans="1:15" ht="187.2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2">
        <f>J369/4200</f>
        <v>1</v>
      </c>
      <c r="L369" s="94"/>
      <c r="M369" s="20"/>
      <c r="N369" s="19" t="s">
        <v>442</v>
      </c>
      <c r="O369" s="94"/>
    </row>
    <row r="370" spans="1:15" ht="187.2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2">
        <f>J370/1</f>
        <v>1</v>
      </c>
      <c r="L370" s="94"/>
      <c r="M370" s="20"/>
      <c r="N370" s="19" t="s">
        <v>442</v>
      </c>
      <c r="O370" s="94"/>
    </row>
    <row r="371" spans="1:15" ht="187.2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2">
        <f>J371/1</f>
        <v>1</v>
      </c>
      <c r="L371" s="94"/>
      <c r="M371" s="20"/>
      <c r="N371" s="19" t="s">
        <v>442</v>
      </c>
      <c r="O371" s="94"/>
    </row>
    <row r="372" spans="1:15" ht="187.2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2">
        <f>J372/64</f>
        <v>1</v>
      </c>
      <c r="L372" s="94"/>
      <c r="M372" s="20"/>
      <c r="N372" s="19" t="s">
        <v>442</v>
      </c>
      <c r="O372" s="94"/>
    </row>
    <row r="373" spans="1:15" ht="187.2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2">
        <f>J373/1</f>
        <v>4</v>
      </c>
      <c r="L373" s="95"/>
      <c r="M373" s="19" t="s">
        <v>457</v>
      </c>
      <c r="N373" s="19" t="s">
        <v>437</v>
      </c>
      <c r="O373" s="94"/>
    </row>
    <row r="374" spans="1:15" ht="187.2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458</v>
      </c>
      <c r="G374" s="100"/>
      <c r="H374" s="100"/>
      <c r="I374" s="100"/>
      <c r="J374" s="100"/>
      <c r="K374" s="20" t="s">
        <v>428</v>
      </c>
      <c r="L374" s="20" t="s">
        <v>429</v>
      </c>
      <c r="M374" s="103" t="s">
        <v>427</v>
      </c>
      <c r="N374" s="103"/>
      <c r="O374" s="94"/>
    </row>
    <row r="375" spans="1:15" ht="187.2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94"/>
    </row>
    <row r="376" spans="1:15" ht="187.2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442</v>
      </c>
      <c r="O376" s="94"/>
    </row>
    <row r="377" spans="1:15" ht="187.2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486</v>
      </c>
      <c r="O377" s="94"/>
    </row>
    <row r="378" spans="1:15" ht="187.2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486</v>
      </c>
      <c r="O378" s="94"/>
    </row>
    <row r="379" spans="1:15" ht="187.2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442</v>
      </c>
      <c r="O379" s="94"/>
    </row>
    <row r="380" spans="1:15" ht="187.2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442</v>
      </c>
      <c r="O380" s="95"/>
    </row>
    <row r="381" spans="1:15" ht="187.2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7.2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647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7.8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431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7.2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432</v>
      </c>
      <c r="G384" s="100"/>
      <c r="H384" s="100"/>
      <c r="I384" s="100"/>
      <c r="J384" s="100"/>
      <c r="K384" s="19" t="s">
        <v>425</v>
      </c>
      <c r="L384" s="19" t="s">
        <v>426</v>
      </c>
      <c r="M384" s="100" t="s">
        <v>427</v>
      </c>
      <c r="N384" s="100"/>
      <c r="O384" s="19"/>
    </row>
    <row r="385" spans="1:15" ht="187.2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437</v>
      </c>
      <c r="O385" s="93">
        <f>(L385+L393)/2</f>
        <v>1</v>
      </c>
    </row>
    <row r="386" spans="1:15" ht="187.2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2">
        <f>J386/16500</f>
        <v>1</v>
      </c>
      <c r="L386" s="94"/>
      <c r="M386" s="20"/>
      <c r="N386" s="19" t="s">
        <v>442</v>
      </c>
      <c r="O386" s="94"/>
    </row>
    <row r="387" spans="1:15" ht="187.2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2">
        <f>J387/1</f>
        <v>1</v>
      </c>
      <c r="L387" s="94"/>
      <c r="M387" s="20"/>
      <c r="N387" s="19" t="s">
        <v>442</v>
      </c>
      <c r="O387" s="94"/>
    </row>
    <row r="388" spans="1:15" ht="187.2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2">
        <f>J388/1</f>
        <v>1</v>
      </c>
      <c r="L388" s="94"/>
      <c r="M388" s="20"/>
      <c r="N388" s="19" t="s">
        <v>442</v>
      </c>
      <c r="O388" s="94"/>
    </row>
    <row r="389" spans="1:15" ht="187.2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2">
        <f>J389/167</f>
        <v>1</v>
      </c>
      <c r="L389" s="94"/>
      <c r="M389" s="20"/>
      <c r="N389" s="19" t="s">
        <v>442</v>
      </c>
      <c r="O389" s="94"/>
    </row>
    <row r="390" spans="1:15" ht="187.2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2">
        <f>J390/1</f>
        <v>1</v>
      </c>
      <c r="L390" s="95"/>
      <c r="M390" s="20"/>
      <c r="N390" s="19" t="s">
        <v>437</v>
      </c>
      <c r="O390" s="94"/>
    </row>
    <row r="391" spans="1:15" ht="187.2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458</v>
      </c>
      <c r="G391" s="100"/>
      <c r="H391" s="100"/>
      <c r="I391" s="100"/>
      <c r="J391" s="100"/>
      <c r="K391" s="20" t="s">
        <v>428</v>
      </c>
      <c r="L391" s="20" t="s">
        <v>429</v>
      </c>
      <c r="M391" s="103" t="s">
        <v>427</v>
      </c>
      <c r="N391" s="103"/>
      <c r="O391" s="94"/>
    </row>
    <row r="392" spans="1:15" ht="187.2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94"/>
    </row>
    <row r="393" spans="1:15" ht="187.2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442</v>
      </c>
      <c r="O393" s="94"/>
    </row>
    <row r="394" spans="1:15" ht="187.2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486</v>
      </c>
      <c r="O394" s="94"/>
    </row>
    <row r="395" spans="1:15" ht="187.2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486</v>
      </c>
      <c r="O395" s="94"/>
    </row>
    <row r="396" spans="1:15" ht="187.2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442</v>
      </c>
      <c r="O396" s="94"/>
    </row>
    <row r="397" spans="1:15" ht="187.2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442</v>
      </c>
      <c r="O397" s="95"/>
    </row>
    <row r="398" spans="1:15" ht="187.2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7.8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655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7.8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431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7.2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432</v>
      </c>
      <c r="G401" s="100"/>
      <c r="H401" s="100"/>
      <c r="I401" s="100"/>
      <c r="J401" s="100"/>
      <c r="K401" s="19" t="s">
        <v>425</v>
      </c>
      <c r="L401" s="19" t="s">
        <v>426</v>
      </c>
      <c r="M401" s="100" t="s">
        <v>427</v>
      </c>
      <c r="N401" s="100"/>
      <c r="O401" s="19"/>
    </row>
    <row r="402" spans="1:15" ht="187.2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436</v>
      </c>
      <c r="N402" s="19" t="s">
        <v>437</v>
      </c>
      <c r="O402" s="93">
        <f>(L402+L410)/2</f>
        <v>1.0416068376068377</v>
      </c>
    </row>
    <row r="403" spans="1:15" ht="187.2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2">
        <f>J403/3000</f>
        <v>0.9996666666666667</v>
      </c>
      <c r="L403" s="94"/>
      <c r="M403" s="20"/>
      <c r="N403" s="19" t="s">
        <v>442</v>
      </c>
      <c r="O403" s="94"/>
    </row>
    <row r="404" spans="1:15" ht="187.2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2">
        <f>J404/1</f>
        <v>1</v>
      </c>
      <c r="L404" s="94"/>
      <c r="M404" s="20"/>
      <c r="N404" s="19" t="s">
        <v>442</v>
      </c>
      <c r="O404" s="94"/>
    </row>
    <row r="405" spans="1:15" ht="187.2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2">
        <f>J405/1</f>
        <v>1</v>
      </c>
      <c r="L405" s="94"/>
      <c r="M405" s="20"/>
      <c r="N405" s="19" t="s">
        <v>442</v>
      </c>
      <c r="O405" s="94"/>
    </row>
    <row r="406" spans="1:15" ht="187.2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2">
        <f>J406/190</f>
        <v>1</v>
      </c>
      <c r="L406" s="94"/>
      <c r="M406" s="20"/>
      <c r="N406" s="19" t="s">
        <v>442</v>
      </c>
      <c r="O406" s="94"/>
    </row>
    <row r="407" spans="1:15" ht="187.2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2">
        <f>J407/1</f>
        <v>1</v>
      </c>
      <c r="L407" s="95"/>
      <c r="M407" s="20"/>
      <c r="N407" s="19" t="s">
        <v>437</v>
      </c>
      <c r="O407" s="94"/>
    </row>
    <row r="408" spans="1:15" ht="187.2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458</v>
      </c>
      <c r="G408" s="100"/>
      <c r="H408" s="100"/>
      <c r="I408" s="100"/>
      <c r="J408" s="100"/>
      <c r="K408" s="20" t="s">
        <v>428</v>
      </c>
      <c r="L408" s="20" t="s">
        <v>429</v>
      </c>
      <c r="M408" s="103" t="s">
        <v>427</v>
      </c>
      <c r="N408" s="103"/>
      <c r="O408" s="94"/>
    </row>
    <row r="409" spans="1:15" ht="187.2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94"/>
    </row>
    <row r="410" spans="1:15" ht="187.2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442</v>
      </c>
      <c r="O410" s="94"/>
    </row>
    <row r="411" spans="1:15" ht="187.2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486</v>
      </c>
      <c r="O411" s="94"/>
    </row>
    <row r="412" spans="1:15" ht="187.2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486</v>
      </c>
      <c r="O412" s="94"/>
    </row>
    <row r="413" spans="1:15" ht="187.2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442</v>
      </c>
      <c r="O413" s="94"/>
    </row>
    <row r="414" spans="1:15" ht="187.2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442</v>
      </c>
      <c r="O414" s="95"/>
    </row>
    <row r="415" spans="1:15" ht="187.2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7.8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663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7.8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431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7.2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432</v>
      </c>
      <c r="G418" s="100"/>
      <c r="H418" s="100"/>
      <c r="I418" s="100"/>
      <c r="J418" s="100"/>
      <c r="K418" s="19" t="s">
        <v>425</v>
      </c>
      <c r="L418" s="19" t="s">
        <v>426</v>
      </c>
      <c r="M418" s="100" t="s">
        <v>427</v>
      </c>
      <c r="N418" s="100"/>
      <c r="O418" s="19"/>
    </row>
    <row r="419" spans="1:15" ht="187.2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436</v>
      </c>
      <c r="N419" s="19" t="s">
        <v>437</v>
      </c>
      <c r="O419" s="93">
        <f>(L419+L427)/2</f>
        <v>1.5416666666666667</v>
      </c>
    </row>
    <row r="420" spans="1:15" ht="187.2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2">
        <f>J420/4500</f>
        <v>1</v>
      </c>
      <c r="L420" s="94"/>
      <c r="M420" s="20"/>
      <c r="N420" s="19" t="s">
        <v>442</v>
      </c>
      <c r="O420" s="94"/>
    </row>
    <row r="421" spans="1:15" ht="187.2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2">
        <f>J421/1</f>
        <v>1</v>
      </c>
      <c r="L421" s="94"/>
      <c r="M421" s="20"/>
      <c r="N421" s="19" t="s">
        <v>442</v>
      </c>
      <c r="O421" s="94"/>
    </row>
    <row r="422" spans="1:15" ht="187.2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2">
        <f>J422/1</f>
        <v>1</v>
      </c>
      <c r="L422" s="94"/>
      <c r="M422" s="20"/>
      <c r="N422" s="19" t="s">
        <v>442</v>
      </c>
      <c r="O422" s="94"/>
    </row>
    <row r="423" spans="1:15" ht="187.2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2">
        <f>J423/60</f>
        <v>1</v>
      </c>
      <c r="L423" s="94"/>
      <c r="M423" s="20"/>
      <c r="N423" s="19" t="s">
        <v>442</v>
      </c>
      <c r="O423" s="94"/>
    </row>
    <row r="424" spans="1:15" ht="187.2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2">
        <f>J424/1</f>
        <v>5</v>
      </c>
      <c r="L424" s="95"/>
      <c r="M424" s="19" t="s">
        <v>457</v>
      </c>
      <c r="N424" s="19" t="s">
        <v>437</v>
      </c>
      <c r="O424" s="94"/>
    </row>
    <row r="425" spans="1:15" ht="187.2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458</v>
      </c>
      <c r="G425" s="100"/>
      <c r="H425" s="100"/>
      <c r="I425" s="100"/>
      <c r="J425" s="100"/>
      <c r="K425" s="20" t="s">
        <v>428</v>
      </c>
      <c r="L425" s="20" t="s">
        <v>429</v>
      </c>
      <c r="M425" s="103" t="s">
        <v>427</v>
      </c>
      <c r="N425" s="103"/>
      <c r="O425" s="94"/>
    </row>
    <row r="426" spans="1:15" ht="187.2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94"/>
    </row>
    <row r="427" spans="1:15" ht="187.2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442</v>
      </c>
      <c r="O427" s="94"/>
    </row>
    <row r="428" spans="1:15" ht="187.2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486</v>
      </c>
      <c r="O428" s="94"/>
    </row>
    <row r="429" spans="1:15" ht="187.2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486</v>
      </c>
      <c r="O429" s="94"/>
    </row>
    <row r="430" spans="1:15" ht="187.2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442</v>
      </c>
      <c r="O430" s="94"/>
    </row>
    <row r="431" spans="1:15" ht="187.2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442</v>
      </c>
      <c r="O431" s="95"/>
    </row>
    <row r="432" spans="1:15" ht="187.2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7.2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670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7.8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431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7.2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432</v>
      </c>
      <c r="G435" s="100"/>
      <c r="H435" s="100"/>
      <c r="I435" s="100"/>
      <c r="J435" s="100"/>
      <c r="K435" s="19" t="s">
        <v>425</v>
      </c>
      <c r="L435" s="19" t="s">
        <v>426</v>
      </c>
      <c r="M435" s="100" t="s">
        <v>427</v>
      </c>
      <c r="N435" s="100"/>
      <c r="O435" s="19"/>
    </row>
    <row r="436" spans="1:15" ht="187.2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436</v>
      </c>
      <c r="N436" s="19" t="s">
        <v>437</v>
      </c>
      <c r="O436" s="93">
        <f>(L436+L444)/2</f>
        <v>1.0541666666666667</v>
      </c>
    </row>
    <row r="437" spans="1:15" ht="187.2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2">
        <f>J437/5600</f>
        <v>1</v>
      </c>
      <c r="L437" s="94"/>
      <c r="M437" s="20"/>
      <c r="N437" s="19" t="s">
        <v>442</v>
      </c>
      <c r="O437" s="94"/>
    </row>
    <row r="438" spans="1:15" ht="187.2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2">
        <f>J438/1</f>
        <v>1</v>
      </c>
      <c r="L438" s="94"/>
      <c r="M438" s="20"/>
      <c r="N438" s="19" t="s">
        <v>442</v>
      </c>
      <c r="O438" s="94"/>
    </row>
    <row r="439" spans="1:15" ht="187.2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2">
        <f>J439/1</f>
        <v>1</v>
      </c>
      <c r="L439" s="94"/>
      <c r="M439" s="20"/>
      <c r="N439" s="19" t="s">
        <v>442</v>
      </c>
      <c r="O439" s="94"/>
    </row>
    <row r="440" spans="1:15" ht="187.2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2">
        <f>J440/174</f>
        <v>1</v>
      </c>
      <c r="L440" s="94"/>
      <c r="M440" s="20"/>
      <c r="N440" s="19" t="s">
        <v>442</v>
      </c>
      <c r="O440" s="94"/>
    </row>
    <row r="441" spans="1:15" ht="187.2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2">
        <f>J441/1</f>
        <v>1</v>
      </c>
      <c r="L441" s="95"/>
      <c r="M441" s="20"/>
      <c r="N441" s="19" t="s">
        <v>437</v>
      </c>
      <c r="O441" s="94"/>
    </row>
    <row r="442" spans="1:15" ht="187.2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458</v>
      </c>
      <c r="G442" s="100"/>
      <c r="H442" s="100"/>
      <c r="I442" s="100"/>
      <c r="J442" s="100"/>
      <c r="K442" s="20" t="s">
        <v>428</v>
      </c>
      <c r="L442" s="20" t="s">
        <v>429</v>
      </c>
      <c r="M442" s="103" t="s">
        <v>427</v>
      </c>
      <c r="N442" s="103"/>
      <c r="O442" s="94"/>
    </row>
    <row r="443" spans="1:15" ht="187.2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7.2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442</v>
      </c>
      <c r="O444" s="94"/>
    </row>
    <row r="445" spans="1:15" ht="187.2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486</v>
      </c>
      <c r="O445" s="94"/>
    </row>
    <row r="446" spans="1:15" ht="187.2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486</v>
      </c>
      <c r="O446" s="94"/>
    </row>
    <row r="447" spans="1:15" ht="187.2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442</v>
      </c>
      <c r="O447" s="94"/>
    </row>
    <row r="448" spans="1:15" ht="187.2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442</v>
      </c>
      <c r="O448" s="95"/>
    </row>
    <row r="449" spans="1:15" ht="187.2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7.2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91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7.8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431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7.2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432</v>
      </c>
      <c r="G452" s="100"/>
      <c r="H452" s="100"/>
      <c r="I452" s="100"/>
      <c r="J452" s="100"/>
      <c r="K452" s="19" t="s">
        <v>425</v>
      </c>
      <c r="L452" s="19" t="s">
        <v>426</v>
      </c>
      <c r="M452" s="100" t="s">
        <v>427</v>
      </c>
      <c r="N452" s="100"/>
      <c r="O452" s="19"/>
    </row>
    <row r="453" spans="1:15" ht="187.2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437</v>
      </c>
      <c r="O453" s="93">
        <f>(L453+L461)/2</f>
        <v>1.1666666666666665</v>
      </c>
    </row>
    <row r="454" spans="1:15" ht="187.2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2">
        <f>J454/3000</f>
        <v>1</v>
      </c>
      <c r="L454" s="94"/>
      <c r="M454" s="20"/>
      <c r="N454" s="19" t="s">
        <v>442</v>
      </c>
      <c r="O454" s="94"/>
    </row>
    <row r="455" spans="1:15" ht="187.2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2">
        <f>J455/1</f>
        <v>1</v>
      </c>
      <c r="L455" s="94"/>
      <c r="M455" s="20"/>
      <c r="N455" s="19" t="s">
        <v>442</v>
      </c>
      <c r="O455" s="94"/>
    </row>
    <row r="456" spans="1:15" ht="187.2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2">
        <f>J456/1</f>
        <v>1</v>
      </c>
      <c r="L456" s="94"/>
      <c r="M456" s="20"/>
      <c r="N456" s="19" t="s">
        <v>442</v>
      </c>
      <c r="O456" s="94"/>
    </row>
    <row r="457" spans="1:15" ht="187.2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2">
        <f>J457/221</f>
        <v>1</v>
      </c>
      <c r="L457" s="94"/>
      <c r="M457" s="20"/>
      <c r="N457" s="19" t="s">
        <v>442</v>
      </c>
      <c r="O457" s="94"/>
    </row>
    <row r="458" spans="1:15" ht="187.2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2">
        <f>J458/1</f>
        <v>3</v>
      </c>
      <c r="L458" s="95"/>
      <c r="M458" s="19" t="s">
        <v>457</v>
      </c>
      <c r="N458" s="19" t="s">
        <v>437</v>
      </c>
      <c r="O458" s="94"/>
    </row>
    <row r="459" spans="1:15" ht="187.2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458</v>
      </c>
      <c r="G459" s="100"/>
      <c r="H459" s="100"/>
      <c r="I459" s="100"/>
      <c r="J459" s="100"/>
      <c r="K459" s="20" t="s">
        <v>428</v>
      </c>
      <c r="L459" s="20" t="s">
        <v>429</v>
      </c>
      <c r="M459" s="103" t="s">
        <v>427</v>
      </c>
      <c r="N459" s="103"/>
      <c r="O459" s="94"/>
    </row>
    <row r="460" spans="1:15" ht="187.2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7.2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442</v>
      </c>
      <c r="O461" s="94"/>
    </row>
    <row r="462" spans="1:15" ht="187.2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486</v>
      </c>
      <c r="O462" s="94"/>
    </row>
    <row r="463" spans="1:15" ht="187.2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486</v>
      </c>
      <c r="O463" s="94"/>
    </row>
    <row r="464" spans="1:15" ht="187.2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442</v>
      </c>
      <c r="O464" s="94"/>
    </row>
    <row r="465" spans="1:15" ht="187.2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442</v>
      </c>
      <c r="O465" s="95"/>
    </row>
    <row r="466" spans="1:15" ht="187.2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7.2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97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7.8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431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7.2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432</v>
      </c>
      <c r="G469" s="100"/>
      <c r="H469" s="100"/>
      <c r="I469" s="100"/>
      <c r="J469" s="100"/>
      <c r="K469" s="19" t="s">
        <v>425</v>
      </c>
      <c r="L469" s="19" t="s">
        <v>426</v>
      </c>
      <c r="M469" s="100" t="s">
        <v>427</v>
      </c>
      <c r="N469" s="100"/>
      <c r="O469" s="19"/>
    </row>
    <row r="470" spans="1:15" ht="187.2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436</v>
      </c>
      <c r="N470" s="19" t="s">
        <v>437</v>
      </c>
      <c r="O470" s="93">
        <f>(L470+L478)/2</f>
        <v>1.0833333333333335</v>
      </c>
    </row>
    <row r="471" spans="1:15" ht="187.2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2">
        <f>J471/2000</f>
        <v>1</v>
      </c>
      <c r="L471" s="94"/>
      <c r="M471" s="20"/>
      <c r="N471" s="19" t="s">
        <v>442</v>
      </c>
      <c r="O471" s="94"/>
    </row>
    <row r="472" spans="1:15" ht="187.2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2">
        <f>J472/1</f>
        <v>1</v>
      </c>
      <c r="L472" s="94"/>
      <c r="M472" s="20"/>
      <c r="N472" s="19" t="s">
        <v>442</v>
      </c>
      <c r="O472" s="94"/>
    </row>
    <row r="473" spans="1:15" ht="187.2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2">
        <f>J473/1</f>
        <v>1</v>
      </c>
      <c r="L473" s="94"/>
      <c r="M473" s="20"/>
      <c r="N473" s="19" t="s">
        <v>442</v>
      </c>
      <c r="O473" s="94"/>
    </row>
    <row r="474" spans="1:15" ht="187.2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2">
        <f>J474/276</f>
        <v>1</v>
      </c>
      <c r="L474" s="94"/>
      <c r="M474" s="20"/>
      <c r="N474" s="19" t="s">
        <v>442</v>
      </c>
      <c r="O474" s="94"/>
    </row>
    <row r="475" spans="1:15" ht="187.2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2">
        <f>J475/1</f>
        <v>1</v>
      </c>
      <c r="L475" s="95"/>
      <c r="M475" s="20"/>
      <c r="N475" s="19" t="s">
        <v>437</v>
      </c>
      <c r="O475" s="94"/>
    </row>
    <row r="476" spans="1:15" ht="187.2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458</v>
      </c>
      <c r="G476" s="100"/>
      <c r="H476" s="100"/>
      <c r="I476" s="100"/>
      <c r="J476" s="100"/>
      <c r="K476" s="20" t="s">
        <v>428</v>
      </c>
      <c r="L476" s="20" t="s">
        <v>429</v>
      </c>
      <c r="M476" s="103" t="s">
        <v>427</v>
      </c>
      <c r="N476" s="103"/>
      <c r="O476" s="94"/>
    </row>
    <row r="477" spans="1:15" ht="187.2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7.2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442</v>
      </c>
      <c r="O478" s="94"/>
    </row>
    <row r="479" spans="1:15" ht="187.2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486</v>
      </c>
      <c r="O479" s="94"/>
    </row>
    <row r="480" spans="1:15" ht="187.2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486</v>
      </c>
      <c r="O480" s="94"/>
    </row>
    <row r="481" spans="1:15" ht="187.2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442</v>
      </c>
      <c r="O481" s="94"/>
    </row>
    <row r="482" spans="1:15" ht="187.2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442</v>
      </c>
      <c r="O482" s="95"/>
    </row>
    <row r="483" spans="1:15" ht="187.2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7.2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105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7.8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431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7.2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432</v>
      </c>
      <c r="G486" s="100"/>
      <c r="H486" s="100"/>
      <c r="I486" s="100"/>
      <c r="J486" s="100"/>
      <c r="K486" s="19" t="s">
        <v>425</v>
      </c>
      <c r="L486" s="19" t="s">
        <v>426</v>
      </c>
      <c r="M486" s="100" t="s">
        <v>427</v>
      </c>
      <c r="N486" s="100"/>
      <c r="O486" s="19"/>
    </row>
    <row r="487" spans="1:15" ht="187.2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436</v>
      </c>
      <c r="N487" s="19" t="s">
        <v>437</v>
      </c>
      <c r="O487" s="93">
        <f>(L487+L495)/2</f>
        <v>1.2943989071038251</v>
      </c>
    </row>
    <row r="488" spans="1:15" ht="187.2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2">
        <f>J488/2100</f>
        <v>1</v>
      </c>
      <c r="L488" s="94"/>
      <c r="M488" s="20"/>
      <c r="N488" s="19" t="s">
        <v>442</v>
      </c>
      <c r="O488" s="94"/>
    </row>
    <row r="489" spans="1:15" ht="187.2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2">
        <f>J489/1</f>
        <v>1</v>
      </c>
      <c r="L489" s="94"/>
      <c r="M489" s="20"/>
      <c r="N489" s="19" t="s">
        <v>442</v>
      </c>
      <c r="O489" s="94"/>
    </row>
    <row r="490" spans="1:15" ht="187.2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2">
        <f>J490/1</f>
        <v>1</v>
      </c>
      <c r="L490" s="94"/>
      <c r="M490" s="20"/>
      <c r="N490" s="19" t="s">
        <v>442</v>
      </c>
      <c r="O490" s="94"/>
    </row>
    <row r="491" spans="1:15" ht="187.2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2">
        <f>J491/61</f>
        <v>1.0327868852459017</v>
      </c>
      <c r="L491" s="94"/>
      <c r="M491" s="19"/>
      <c r="N491" s="19" t="s">
        <v>442</v>
      </c>
      <c r="O491" s="94"/>
    </row>
    <row r="492" spans="1:15" ht="187.2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2">
        <f>J492/1</f>
        <v>1</v>
      </c>
      <c r="L492" s="95"/>
      <c r="M492" s="20"/>
      <c r="N492" s="19" t="s">
        <v>437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458</v>
      </c>
      <c r="G493" s="100"/>
      <c r="H493" s="100"/>
      <c r="I493" s="100"/>
      <c r="J493" s="100"/>
      <c r="K493" s="20" t="s">
        <v>428</v>
      </c>
      <c r="L493" s="20" t="s">
        <v>429</v>
      </c>
      <c r="M493" s="103" t="s">
        <v>427</v>
      </c>
      <c r="N493" s="103"/>
      <c r="O493" s="94"/>
    </row>
    <row r="494" spans="1:15" ht="187.2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7.2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442</v>
      </c>
      <c r="O495" s="94"/>
    </row>
    <row r="496" spans="1:15" ht="187.2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486</v>
      </c>
      <c r="O496" s="94"/>
    </row>
    <row r="497" spans="1:15" ht="187.2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486</v>
      </c>
      <c r="O497" s="94"/>
    </row>
    <row r="498" spans="1:15" ht="187.2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442</v>
      </c>
      <c r="O498" s="94"/>
    </row>
    <row r="499" spans="1:15" ht="187.2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442</v>
      </c>
      <c r="O499" s="95"/>
    </row>
    <row r="500" spans="1:15" ht="187.2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7.2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113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7.8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431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7.2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432</v>
      </c>
      <c r="G503" s="100"/>
      <c r="H503" s="100"/>
      <c r="I503" s="100"/>
      <c r="J503" s="100"/>
      <c r="K503" s="19" t="s">
        <v>425</v>
      </c>
      <c r="L503" s="19" t="s">
        <v>426</v>
      </c>
      <c r="M503" s="100" t="s">
        <v>427</v>
      </c>
      <c r="N503" s="100"/>
      <c r="O503" s="19"/>
    </row>
    <row r="504" spans="1:15" ht="187.2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436</v>
      </c>
      <c r="N504" s="19" t="s">
        <v>437</v>
      </c>
      <c r="O504" s="93">
        <f>(L504+L512)/2</f>
        <v>1.5456749026290164</v>
      </c>
    </row>
    <row r="505" spans="1:15" ht="187.2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2">
        <f>J505/3200</f>
        <v>1.06125</v>
      </c>
      <c r="L505" s="94"/>
      <c r="M505" s="20" t="s">
        <v>479</v>
      </c>
      <c r="N505" s="19" t="s">
        <v>442</v>
      </c>
      <c r="O505" s="94"/>
    </row>
    <row r="506" spans="1:15" ht="187.2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2">
        <f>J506/1</f>
        <v>1</v>
      </c>
      <c r="L506" s="94"/>
      <c r="M506" s="20"/>
      <c r="N506" s="19" t="s">
        <v>442</v>
      </c>
      <c r="O506" s="94"/>
    </row>
    <row r="507" spans="1:15" ht="187.2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2">
        <f>J507/1</f>
        <v>1</v>
      </c>
      <c r="L507" s="94"/>
      <c r="M507" s="20"/>
      <c r="N507" s="19" t="s">
        <v>442</v>
      </c>
      <c r="O507" s="94"/>
    </row>
    <row r="508" spans="1:15" ht="187.2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2">
        <f>J508/158</f>
        <v>1.0632911392405062</v>
      </c>
      <c r="L508" s="94"/>
      <c r="M508" s="19" t="s">
        <v>484</v>
      </c>
      <c r="N508" s="19" t="s">
        <v>442</v>
      </c>
      <c r="O508" s="94"/>
    </row>
    <row r="509" spans="1:15" ht="187.2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2">
        <f>J509/1</f>
        <v>4</v>
      </c>
      <c r="L509" s="95"/>
      <c r="M509" s="19" t="s">
        <v>457</v>
      </c>
      <c r="N509" s="19" t="s">
        <v>437</v>
      </c>
      <c r="O509" s="94"/>
    </row>
    <row r="510" spans="1:15" ht="187.2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458</v>
      </c>
      <c r="G510" s="100"/>
      <c r="H510" s="100"/>
      <c r="I510" s="100"/>
      <c r="J510" s="100"/>
      <c r="K510" s="20" t="s">
        <v>428</v>
      </c>
      <c r="L510" s="20" t="s">
        <v>429</v>
      </c>
      <c r="M510" s="103" t="s">
        <v>427</v>
      </c>
      <c r="N510" s="103"/>
      <c r="O510" s="94"/>
    </row>
    <row r="511" spans="1:15" ht="187.2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7.2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442</v>
      </c>
      <c r="O512" s="94"/>
    </row>
    <row r="513" spans="1:15" ht="187.2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486</v>
      </c>
      <c r="O513" s="94"/>
    </row>
    <row r="514" spans="1:15" ht="187.2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486</v>
      </c>
      <c r="O514" s="94"/>
    </row>
    <row r="515" spans="1:15" ht="187.2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442</v>
      </c>
      <c r="O515" s="94"/>
    </row>
    <row r="516" spans="1:15" ht="187.2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484</v>
      </c>
      <c r="N516" s="19" t="s">
        <v>442</v>
      </c>
      <c r="O516" s="95"/>
    </row>
    <row r="517" spans="1:15" ht="187.2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7.2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120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7.8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431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7.2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432</v>
      </c>
      <c r="G520" s="100"/>
      <c r="H520" s="100"/>
      <c r="I520" s="100"/>
      <c r="J520" s="100"/>
      <c r="K520" s="19" t="s">
        <v>425</v>
      </c>
      <c r="L520" s="19" t="s">
        <v>426</v>
      </c>
      <c r="M520" s="100" t="s">
        <v>427</v>
      </c>
      <c r="N520" s="100"/>
      <c r="O520" s="19"/>
    </row>
    <row r="521" spans="1:15" ht="187.2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437</v>
      </c>
      <c r="O521" s="93">
        <f>(L521+L529)/2</f>
        <v>0.97219065656565651</v>
      </c>
    </row>
    <row r="522" spans="1:15" ht="187.2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2">
        <f>J522/2400</f>
        <v>0.89583333333333337</v>
      </c>
      <c r="L522" s="94"/>
      <c r="M522" s="36" t="s">
        <v>123</v>
      </c>
      <c r="N522" s="19" t="s">
        <v>442</v>
      </c>
      <c r="O522" s="94"/>
    </row>
    <row r="523" spans="1:15" ht="187.2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2">
        <f>J523/1</f>
        <v>1</v>
      </c>
      <c r="L523" s="94"/>
      <c r="M523" s="20"/>
      <c r="N523" s="19" t="s">
        <v>442</v>
      </c>
      <c r="O523" s="94"/>
    </row>
    <row r="524" spans="1:15" ht="187.2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2">
        <f>J524/1</f>
        <v>1</v>
      </c>
      <c r="L524" s="94"/>
      <c r="M524" s="20"/>
      <c r="N524" s="19" t="s">
        <v>442</v>
      </c>
      <c r="O524" s="94"/>
    </row>
    <row r="525" spans="1:15" ht="187.2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2">
        <f>J525/220</f>
        <v>0.8954545454545455</v>
      </c>
      <c r="L525" s="94"/>
      <c r="M525" s="20"/>
      <c r="N525" s="19" t="s">
        <v>442</v>
      </c>
      <c r="O525" s="94"/>
    </row>
    <row r="526" spans="1:15" ht="187.2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437</v>
      </c>
      <c r="O526" s="94"/>
    </row>
    <row r="527" spans="1:15" ht="187.2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458</v>
      </c>
      <c r="G527" s="100"/>
      <c r="H527" s="100"/>
      <c r="I527" s="100"/>
      <c r="J527" s="100"/>
      <c r="K527" s="20" t="s">
        <v>428</v>
      </c>
      <c r="L527" s="20" t="s">
        <v>429</v>
      </c>
      <c r="M527" s="103" t="s">
        <v>427</v>
      </c>
      <c r="N527" s="103"/>
      <c r="O527" s="94"/>
    </row>
    <row r="528" spans="1:15" ht="187.2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7.2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442</v>
      </c>
      <c r="O529" s="94"/>
    </row>
    <row r="530" spans="1:15" ht="187.2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486</v>
      </c>
      <c r="O530" s="94"/>
    </row>
    <row r="531" spans="1:15" ht="187.2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486</v>
      </c>
      <c r="O531" s="94"/>
    </row>
    <row r="532" spans="1:15" ht="187.2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442</v>
      </c>
      <c r="O532" s="94"/>
    </row>
    <row r="533" spans="1:15" ht="187.2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129</v>
      </c>
      <c r="N533" s="19" t="s">
        <v>442</v>
      </c>
      <c r="O533" s="95"/>
    </row>
    <row r="534" spans="1:15" ht="187.2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7.2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130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7.8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431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7.2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432</v>
      </c>
      <c r="G537" s="100"/>
      <c r="H537" s="100"/>
      <c r="I537" s="100"/>
      <c r="J537" s="100"/>
      <c r="K537" s="19" t="s">
        <v>425</v>
      </c>
      <c r="L537" s="19" t="s">
        <v>426</v>
      </c>
      <c r="M537" s="100" t="s">
        <v>427</v>
      </c>
      <c r="N537" s="100"/>
      <c r="O537" s="19"/>
    </row>
    <row r="538" spans="1:15" ht="187.2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437</v>
      </c>
      <c r="O538" s="93">
        <f>(L538+L546)/2</f>
        <v>1</v>
      </c>
    </row>
    <row r="539" spans="1:15" ht="187.2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2">
        <f>J539/2900</f>
        <v>1</v>
      </c>
      <c r="L539" s="94"/>
      <c r="M539" s="20"/>
      <c r="N539" s="19" t="s">
        <v>442</v>
      </c>
      <c r="O539" s="94"/>
    </row>
    <row r="540" spans="1:15" ht="187.2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2">
        <f>J540/1</f>
        <v>1</v>
      </c>
      <c r="L540" s="94"/>
      <c r="M540" s="20"/>
      <c r="N540" s="19" t="s">
        <v>442</v>
      </c>
      <c r="O540" s="94"/>
    </row>
    <row r="541" spans="1:15" ht="187.2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2">
        <f>J541/1</f>
        <v>1</v>
      </c>
      <c r="L541" s="94"/>
      <c r="M541" s="20"/>
      <c r="N541" s="19" t="s">
        <v>442</v>
      </c>
      <c r="O541" s="94"/>
    </row>
    <row r="542" spans="1:15" ht="187.2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2">
        <f>J542/162</f>
        <v>1</v>
      </c>
      <c r="L542" s="94"/>
      <c r="M542" s="20"/>
      <c r="N542" s="19" t="s">
        <v>442</v>
      </c>
      <c r="O542" s="94"/>
    </row>
    <row r="543" spans="1:15" ht="187.2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2">
        <f>J543/1</f>
        <v>1</v>
      </c>
      <c r="L543" s="95"/>
      <c r="M543" s="20"/>
      <c r="N543" s="19" t="s">
        <v>437</v>
      </c>
      <c r="O543" s="94"/>
    </row>
    <row r="544" spans="1:15" ht="187.2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458</v>
      </c>
      <c r="G544" s="100"/>
      <c r="H544" s="100"/>
      <c r="I544" s="100"/>
      <c r="J544" s="100"/>
      <c r="K544" s="20" t="s">
        <v>428</v>
      </c>
      <c r="L544" s="20" t="s">
        <v>429</v>
      </c>
      <c r="M544" s="103" t="s">
        <v>427</v>
      </c>
      <c r="N544" s="103"/>
      <c r="O544" s="94"/>
    </row>
    <row r="545" spans="1:15" ht="187.2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7.2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442</v>
      </c>
      <c r="O546" s="94"/>
    </row>
    <row r="547" spans="1:15" ht="187.2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486</v>
      </c>
      <c r="O547" s="94"/>
    </row>
    <row r="548" spans="1:15" ht="187.2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486</v>
      </c>
      <c r="O548" s="94"/>
    </row>
    <row r="549" spans="1:15" ht="187.2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442</v>
      </c>
      <c r="O549" s="94"/>
    </row>
    <row r="550" spans="1:15" ht="187.2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442</v>
      </c>
      <c r="O550" s="95"/>
    </row>
    <row r="551" spans="1:15" ht="187.2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7.2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138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7.8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431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7.2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432</v>
      </c>
      <c r="G554" s="100"/>
      <c r="H554" s="100"/>
      <c r="I554" s="100"/>
      <c r="J554" s="100"/>
      <c r="K554" s="19" t="s">
        <v>425</v>
      </c>
      <c r="L554" s="19" t="s">
        <v>426</v>
      </c>
      <c r="M554" s="100" t="s">
        <v>427</v>
      </c>
      <c r="N554" s="100"/>
      <c r="O554" s="19"/>
    </row>
    <row r="555" spans="1:15" ht="187.2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436</v>
      </c>
      <c r="N555" s="19" t="s">
        <v>437</v>
      </c>
      <c r="O555" s="93">
        <f>(L555+L563)/2</f>
        <v>1.5176406926406927</v>
      </c>
    </row>
    <row r="556" spans="1:15" ht="187.2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2">
        <f>J556/1400</f>
        <v>1.0714285714285714</v>
      </c>
      <c r="L556" s="94"/>
      <c r="M556" s="20" t="s">
        <v>479</v>
      </c>
      <c r="N556" s="19" t="s">
        <v>442</v>
      </c>
      <c r="O556" s="94"/>
    </row>
    <row r="557" spans="1:15" ht="187.2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2">
        <f>J557/1</f>
        <v>1</v>
      </c>
      <c r="L557" s="94"/>
      <c r="M557" s="20"/>
      <c r="N557" s="19" t="s">
        <v>442</v>
      </c>
      <c r="O557" s="94"/>
    </row>
    <row r="558" spans="1:15" ht="187.2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2">
        <f>J558/1</f>
        <v>1</v>
      </c>
      <c r="L558" s="94"/>
      <c r="M558" s="20"/>
      <c r="N558" s="19" t="s">
        <v>442</v>
      </c>
      <c r="O558" s="94"/>
    </row>
    <row r="559" spans="1:15" ht="187.2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2">
        <f>J559/165</f>
        <v>1.0545454545454545</v>
      </c>
      <c r="L559" s="94"/>
      <c r="M559" s="19" t="s">
        <v>484</v>
      </c>
      <c r="N559" s="19" t="s">
        <v>442</v>
      </c>
      <c r="O559" s="94"/>
    </row>
    <row r="560" spans="1:15" ht="187.2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2">
        <f>J560/1</f>
        <v>5</v>
      </c>
      <c r="L560" s="95"/>
      <c r="M560" s="19" t="s">
        <v>457</v>
      </c>
      <c r="N560" s="19" t="s">
        <v>437</v>
      </c>
      <c r="O560" s="94"/>
    </row>
    <row r="561" spans="1:15" ht="187.2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458</v>
      </c>
      <c r="G561" s="100"/>
      <c r="H561" s="100"/>
      <c r="I561" s="100"/>
      <c r="J561" s="100"/>
      <c r="K561" s="20" t="s">
        <v>428</v>
      </c>
      <c r="L561" s="20" t="s">
        <v>429</v>
      </c>
      <c r="M561" s="103" t="s">
        <v>427</v>
      </c>
      <c r="N561" s="103"/>
      <c r="O561" s="94"/>
    </row>
    <row r="562" spans="1:15" ht="187.2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7.2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442</v>
      </c>
      <c r="O563" s="94"/>
    </row>
    <row r="564" spans="1:15" ht="187.2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486</v>
      </c>
      <c r="O564" s="94"/>
    </row>
    <row r="565" spans="1:15" ht="187.2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486</v>
      </c>
      <c r="O565" s="94"/>
    </row>
    <row r="566" spans="1:15" ht="187.2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442</v>
      </c>
      <c r="O566" s="94"/>
    </row>
    <row r="567" spans="1:15" ht="187.2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484</v>
      </c>
      <c r="N567" s="19" t="s">
        <v>442</v>
      </c>
      <c r="O567" s="95"/>
    </row>
    <row r="568" spans="1:15" ht="187.2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7.8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145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7.8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431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7.2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432</v>
      </c>
      <c r="G571" s="100"/>
      <c r="H571" s="100"/>
      <c r="I571" s="100"/>
      <c r="J571" s="100"/>
      <c r="K571" s="19" t="s">
        <v>425</v>
      </c>
      <c r="L571" s="19" t="s">
        <v>426</v>
      </c>
      <c r="M571" s="100" t="s">
        <v>427</v>
      </c>
      <c r="N571" s="100"/>
      <c r="O571" s="19"/>
    </row>
    <row r="572" spans="1:15" ht="187.2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436</v>
      </c>
      <c r="N572" s="19" t="s">
        <v>437</v>
      </c>
      <c r="O572" s="93">
        <f>(L572+L580)/2</f>
        <v>1.5852564102564102</v>
      </c>
    </row>
    <row r="573" spans="1:15" ht="187.2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2">
        <f>J573/7600</f>
        <v>1</v>
      </c>
      <c r="L573" s="94"/>
      <c r="M573" s="20"/>
      <c r="N573" s="19" t="s">
        <v>442</v>
      </c>
      <c r="O573" s="94"/>
    </row>
    <row r="574" spans="1:15" ht="187.2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2">
        <f>J574/1</f>
        <v>1</v>
      </c>
      <c r="L574" s="94"/>
      <c r="M574" s="20"/>
      <c r="N574" s="19" t="s">
        <v>442</v>
      </c>
      <c r="O574" s="94"/>
    </row>
    <row r="575" spans="1:15" ht="187.2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2">
        <f>J575/1</f>
        <v>1</v>
      </c>
      <c r="L575" s="94"/>
      <c r="M575" s="20"/>
      <c r="N575" s="19" t="s">
        <v>442</v>
      </c>
      <c r="O575" s="94"/>
    </row>
    <row r="576" spans="1:15" ht="187.2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2">
        <f>J576/234</f>
        <v>1</v>
      </c>
      <c r="L576" s="94"/>
      <c r="M576" s="20"/>
      <c r="N576" s="19" t="s">
        <v>442</v>
      </c>
      <c r="O576" s="94"/>
    </row>
    <row r="577" spans="1:15" ht="187.2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2">
        <f>J577/1</f>
        <v>4</v>
      </c>
      <c r="L577" s="95"/>
      <c r="M577" s="19" t="s">
        <v>457</v>
      </c>
      <c r="N577" s="19" t="s">
        <v>437</v>
      </c>
      <c r="O577" s="94"/>
    </row>
    <row r="578" spans="1:15" ht="187.2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458</v>
      </c>
      <c r="G578" s="100"/>
      <c r="H578" s="100"/>
      <c r="I578" s="100"/>
      <c r="J578" s="100"/>
      <c r="K578" s="20" t="s">
        <v>428</v>
      </c>
      <c r="L578" s="20" t="s">
        <v>429</v>
      </c>
      <c r="M578" s="103" t="s">
        <v>427</v>
      </c>
      <c r="N578" s="103"/>
      <c r="O578" s="94"/>
    </row>
    <row r="579" spans="1:15" ht="187.2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7.2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442</v>
      </c>
      <c r="O580" s="94"/>
    </row>
    <row r="581" spans="1:15" ht="187.2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486</v>
      </c>
      <c r="O581" s="94"/>
    </row>
    <row r="582" spans="1:15" ht="187.2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486</v>
      </c>
      <c r="O582" s="94"/>
    </row>
    <row r="583" spans="1:15" ht="187.2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442</v>
      </c>
      <c r="O583" s="94"/>
    </row>
    <row r="584" spans="1:15" ht="187.2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442</v>
      </c>
      <c r="O584" s="95"/>
    </row>
    <row r="585" spans="1:15" ht="187.2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7.2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153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7.8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431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7.2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432</v>
      </c>
      <c r="G588" s="100"/>
      <c r="H588" s="100"/>
      <c r="I588" s="100"/>
      <c r="J588" s="100"/>
      <c r="K588" s="19" t="s">
        <v>425</v>
      </c>
      <c r="L588" s="19" t="s">
        <v>426</v>
      </c>
      <c r="M588" s="100" t="s">
        <v>427</v>
      </c>
      <c r="N588" s="100"/>
      <c r="O588" s="19"/>
    </row>
    <row r="589" spans="1:15" ht="187.2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436</v>
      </c>
      <c r="N589" s="19" t="s">
        <v>437</v>
      </c>
      <c r="O589" s="93">
        <f>(L589+L597)/2</f>
        <v>1.2708333333333335</v>
      </c>
    </row>
    <row r="590" spans="1:15" ht="187.2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2">
        <f>J590/3200</f>
        <v>1</v>
      </c>
      <c r="L590" s="94"/>
      <c r="M590" s="20"/>
      <c r="N590" s="19" t="s">
        <v>442</v>
      </c>
      <c r="O590" s="94"/>
    </row>
    <row r="591" spans="1:15" ht="187.2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2">
        <f>J591/1</f>
        <v>1</v>
      </c>
      <c r="L591" s="94"/>
      <c r="M591" s="20"/>
      <c r="N591" s="19" t="s">
        <v>442</v>
      </c>
      <c r="O591" s="94"/>
    </row>
    <row r="592" spans="1:15" ht="187.2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2">
        <f>J592/1</f>
        <v>1</v>
      </c>
      <c r="L592" s="94"/>
      <c r="M592" s="20"/>
      <c r="N592" s="19" t="s">
        <v>442</v>
      </c>
      <c r="O592" s="94"/>
    </row>
    <row r="593" spans="1:15" ht="187.2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2">
        <f>J593/148</f>
        <v>1</v>
      </c>
      <c r="L593" s="94"/>
      <c r="M593" s="20"/>
      <c r="N593" s="19" t="s">
        <v>442</v>
      </c>
      <c r="O593" s="94"/>
    </row>
    <row r="594" spans="1:15" ht="187.2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2">
        <f>J594/1</f>
        <v>4</v>
      </c>
      <c r="L594" s="95"/>
      <c r="M594" s="19" t="s">
        <v>457</v>
      </c>
      <c r="N594" s="19" t="s">
        <v>437</v>
      </c>
      <c r="O594" s="94"/>
    </row>
    <row r="595" spans="1:15" ht="187.2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458</v>
      </c>
      <c r="G595" s="100"/>
      <c r="H595" s="100"/>
      <c r="I595" s="100"/>
      <c r="J595" s="100"/>
      <c r="K595" s="20" t="s">
        <v>428</v>
      </c>
      <c r="L595" s="20" t="s">
        <v>429</v>
      </c>
      <c r="M595" s="103" t="s">
        <v>427</v>
      </c>
      <c r="N595" s="103"/>
      <c r="O595" s="94"/>
    </row>
    <row r="596" spans="1:15" ht="187.2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7.2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442</v>
      </c>
      <c r="O597" s="94"/>
    </row>
    <row r="598" spans="1:15" ht="187.2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486</v>
      </c>
      <c r="O598" s="94"/>
    </row>
    <row r="599" spans="1:15" ht="187.2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486</v>
      </c>
      <c r="O599" s="94"/>
    </row>
    <row r="600" spans="1:15" ht="187.2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442</v>
      </c>
      <c r="O600" s="94"/>
    </row>
    <row r="601" spans="1:15" ht="187.2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442</v>
      </c>
      <c r="O601" s="95"/>
    </row>
    <row r="602" spans="1:15" ht="187.2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7.2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160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7.8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431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7.2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432</v>
      </c>
      <c r="G605" s="100"/>
      <c r="H605" s="100"/>
      <c r="I605" s="100"/>
      <c r="J605" s="100"/>
      <c r="K605" s="19" t="s">
        <v>425</v>
      </c>
      <c r="L605" s="19" t="s">
        <v>426</v>
      </c>
      <c r="M605" s="100" t="s">
        <v>427</v>
      </c>
      <c r="N605" s="100"/>
      <c r="O605" s="19"/>
    </row>
    <row r="606" spans="1:15" ht="187.2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437</v>
      </c>
      <c r="O606" s="93">
        <f>(L606+L614)/2</f>
        <v>1</v>
      </c>
    </row>
    <row r="607" spans="1:15" ht="187.2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2">
        <f>J607/2900</f>
        <v>1</v>
      </c>
      <c r="L607" s="94"/>
      <c r="M607" s="20"/>
      <c r="N607" s="19" t="s">
        <v>442</v>
      </c>
      <c r="O607" s="94"/>
    </row>
    <row r="608" spans="1:15" ht="187.2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2">
        <f>J608/1</f>
        <v>1</v>
      </c>
      <c r="L608" s="94"/>
      <c r="M608" s="20"/>
      <c r="N608" s="19" t="s">
        <v>442</v>
      </c>
      <c r="O608" s="94"/>
    </row>
    <row r="609" spans="1:15" ht="187.2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2">
        <f>J609/1</f>
        <v>1</v>
      </c>
      <c r="L609" s="94"/>
      <c r="M609" s="20"/>
      <c r="N609" s="19" t="s">
        <v>442</v>
      </c>
      <c r="O609" s="94"/>
    </row>
    <row r="610" spans="1:15" ht="187.2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2">
        <f>J610/182</f>
        <v>1</v>
      </c>
      <c r="L610" s="94"/>
      <c r="M610" s="20"/>
      <c r="N610" s="19" t="s">
        <v>442</v>
      </c>
      <c r="O610" s="94"/>
    </row>
    <row r="611" spans="1:15" ht="187.2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2">
        <f>J611/1</f>
        <v>1</v>
      </c>
      <c r="L611" s="95"/>
      <c r="M611" s="20"/>
      <c r="N611" s="19" t="s">
        <v>437</v>
      </c>
      <c r="O611" s="94"/>
    </row>
    <row r="612" spans="1:15" ht="187.2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458</v>
      </c>
      <c r="G612" s="100"/>
      <c r="H612" s="100"/>
      <c r="I612" s="100"/>
      <c r="J612" s="100"/>
      <c r="K612" s="20" t="s">
        <v>428</v>
      </c>
      <c r="L612" s="20" t="s">
        <v>429</v>
      </c>
      <c r="M612" s="103" t="s">
        <v>427</v>
      </c>
      <c r="N612" s="103"/>
      <c r="O612" s="94"/>
    </row>
    <row r="613" spans="1:15" ht="187.2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7.2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442</v>
      </c>
      <c r="O614" s="94"/>
    </row>
    <row r="615" spans="1:15" ht="187.2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486</v>
      </c>
      <c r="O615" s="94"/>
    </row>
    <row r="616" spans="1:15" ht="187.2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486</v>
      </c>
      <c r="O616" s="94"/>
    </row>
    <row r="617" spans="1:15" ht="187.2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442</v>
      </c>
      <c r="O617" s="94"/>
    </row>
    <row r="618" spans="1:15" ht="187.2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442</v>
      </c>
      <c r="O618" s="95"/>
    </row>
    <row r="619" spans="1:15" ht="187.2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7.2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170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7.8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431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7.2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432</v>
      </c>
      <c r="G622" s="100"/>
      <c r="H622" s="100"/>
      <c r="I622" s="100"/>
      <c r="J622" s="100"/>
      <c r="K622" s="19" t="s">
        <v>425</v>
      </c>
      <c r="L622" s="19" t="s">
        <v>426</v>
      </c>
      <c r="M622" s="100" t="s">
        <v>427</v>
      </c>
      <c r="N622" s="100"/>
      <c r="O622" s="19"/>
    </row>
    <row r="623" spans="1:15" ht="187.2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436</v>
      </c>
      <c r="N623" s="19" t="s">
        <v>437</v>
      </c>
      <c r="O623" s="93">
        <f>(L623+L631)/2</f>
        <v>1.1557291666666667</v>
      </c>
    </row>
    <row r="624" spans="1:15" ht="187.2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2">
        <f>J624/3200</f>
        <v>1</v>
      </c>
      <c r="L624" s="94"/>
      <c r="M624" s="20"/>
      <c r="N624" s="19" t="s">
        <v>442</v>
      </c>
      <c r="O624" s="94"/>
    </row>
    <row r="625" spans="1:15" ht="187.2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2">
        <f>J625/1</f>
        <v>1</v>
      </c>
      <c r="L625" s="94"/>
      <c r="M625" s="20"/>
      <c r="N625" s="19" t="s">
        <v>442</v>
      </c>
      <c r="O625" s="94"/>
    </row>
    <row r="626" spans="1:15" ht="187.2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2">
        <f>J626/1</f>
        <v>1</v>
      </c>
      <c r="L626" s="94"/>
      <c r="M626" s="20"/>
      <c r="N626" s="19" t="s">
        <v>442</v>
      </c>
      <c r="O626" s="94"/>
    </row>
    <row r="627" spans="1:15" ht="187.2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2">
        <f>J627/51</f>
        <v>1</v>
      </c>
      <c r="L627" s="94"/>
      <c r="M627" s="20"/>
      <c r="N627" s="19" t="s">
        <v>442</v>
      </c>
      <c r="O627" s="94"/>
    </row>
    <row r="628" spans="1:15" ht="187.2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2">
        <f>J628/1</f>
        <v>1</v>
      </c>
      <c r="L628" s="95"/>
      <c r="M628" s="20"/>
      <c r="N628" s="19" t="s">
        <v>437</v>
      </c>
      <c r="O628" s="94"/>
    </row>
    <row r="629" spans="1:15" ht="187.2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458</v>
      </c>
      <c r="G629" s="100"/>
      <c r="H629" s="100"/>
      <c r="I629" s="100"/>
      <c r="J629" s="100"/>
      <c r="K629" s="20" t="s">
        <v>428</v>
      </c>
      <c r="L629" s="20" t="s">
        <v>429</v>
      </c>
      <c r="M629" s="103" t="s">
        <v>427</v>
      </c>
      <c r="N629" s="103"/>
      <c r="O629" s="94"/>
    </row>
    <row r="630" spans="1:15" ht="187.2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7.2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442</v>
      </c>
      <c r="O631" s="94"/>
    </row>
    <row r="632" spans="1:15" ht="187.2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486</v>
      </c>
      <c r="O632" s="94"/>
    </row>
    <row r="633" spans="1:15" ht="187.2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486</v>
      </c>
      <c r="O633" s="94"/>
    </row>
    <row r="634" spans="1:15" ht="187.2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442</v>
      </c>
      <c r="O634" s="94"/>
    </row>
    <row r="635" spans="1:15" ht="187.2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442</v>
      </c>
      <c r="O635" s="95"/>
    </row>
    <row r="636" spans="1:15" ht="187.2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7.2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177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7.8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431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7.2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432</v>
      </c>
      <c r="G639" s="100"/>
      <c r="H639" s="100"/>
      <c r="I639" s="100"/>
      <c r="J639" s="100"/>
      <c r="K639" s="19" t="s">
        <v>425</v>
      </c>
      <c r="L639" s="19" t="s">
        <v>426</v>
      </c>
      <c r="M639" s="100" t="s">
        <v>427</v>
      </c>
      <c r="N639" s="100"/>
      <c r="O639" s="19"/>
    </row>
    <row r="640" spans="1:15" ht="187.2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436</v>
      </c>
      <c r="N640" s="19" t="s">
        <v>437</v>
      </c>
      <c r="O640" s="93">
        <f>(L640+L648)/2</f>
        <v>1.125</v>
      </c>
    </row>
    <row r="641" spans="1:15" ht="187.2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2">
        <f>J641/3250</f>
        <v>1</v>
      </c>
      <c r="L641" s="94"/>
      <c r="M641" s="20"/>
      <c r="N641" s="19" t="s">
        <v>442</v>
      </c>
      <c r="O641" s="94"/>
    </row>
    <row r="642" spans="1:15" ht="187.2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2">
        <f>J642/1</f>
        <v>1</v>
      </c>
      <c r="L642" s="94"/>
      <c r="M642" s="20"/>
      <c r="N642" s="19" t="s">
        <v>442</v>
      </c>
      <c r="O642" s="94"/>
    </row>
    <row r="643" spans="1:15" ht="187.2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2">
        <f>J643/1</f>
        <v>1</v>
      </c>
      <c r="L643" s="94"/>
      <c r="M643" s="20"/>
      <c r="N643" s="19" t="s">
        <v>442</v>
      </c>
      <c r="O643" s="94"/>
    </row>
    <row r="644" spans="1:15" ht="187.2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2">
        <f>J644/99</f>
        <v>1</v>
      </c>
      <c r="L644" s="94"/>
      <c r="M644" s="20"/>
      <c r="N644" s="19" t="s">
        <v>442</v>
      </c>
      <c r="O644" s="94"/>
    </row>
    <row r="645" spans="1:15" ht="187.2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2">
        <f>J645/1</f>
        <v>1</v>
      </c>
      <c r="L645" s="95"/>
      <c r="M645" s="20"/>
      <c r="N645" s="19" t="s">
        <v>437</v>
      </c>
      <c r="O645" s="94"/>
    </row>
    <row r="646" spans="1:15" ht="187.2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458</v>
      </c>
      <c r="G646" s="100"/>
      <c r="H646" s="100"/>
      <c r="I646" s="100"/>
      <c r="J646" s="100"/>
      <c r="K646" s="20" t="s">
        <v>428</v>
      </c>
      <c r="L646" s="20" t="s">
        <v>429</v>
      </c>
      <c r="M646" s="103" t="s">
        <v>427</v>
      </c>
      <c r="N646" s="103"/>
      <c r="O646" s="94"/>
    </row>
    <row r="647" spans="1:15" ht="187.2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7.2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442</v>
      </c>
      <c r="O648" s="94"/>
    </row>
    <row r="649" spans="1:15" ht="187.2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486</v>
      </c>
      <c r="O649" s="94"/>
    </row>
    <row r="650" spans="1:15" ht="187.2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486</v>
      </c>
      <c r="O650" s="94"/>
    </row>
    <row r="651" spans="1:15" ht="187.2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442</v>
      </c>
      <c r="O651" s="94"/>
    </row>
    <row r="652" spans="1:15" ht="187.2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442</v>
      </c>
      <c r="O652" s="95"/>
    </row>
    <row r="653" spans="1:15" ht="187.2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7.2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185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03.4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186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02.8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432</v>
      </c>
      <c r="G656" s="100"/>
      <c r="H656" s="100"/>
      <c r="I656" s="100"/>
      <c r="J656" s="100"/>
      <c r="K656" s="19" t="s">
        <v>425</v>
      </c>
      <c r="L656" s="19" t="s">
        <v>426</v>
      </c>
      <c r="M656" s="100" t="s">
        <v>427</v>
      </c>
      <c r="N656" s="100"/>
      <c r="O656" s="19"/>
    </row>
    <row r="657" spans="1:15" ht="202.8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7" t="s">
        <v>419</v>
      </c>
      <c r="H657" s="37" t="s">
        <v>411</v>
      </c>
      <c r="I657" s="20"/>
      <c r="J657" s="20"/>
      <c r="K657" s="20"/>
      <c r="L657" s="20"/>
      <c r="M657" s="20"/>
      <c r="N657" s="20"/>
      <c r="O657" s="20"/>
    </row>
    <row r="658" spans="1:15" ht="202.8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02.8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9" t="s">
        <v>187</v>
      </c>
      <c r="H659" s="40" t="s">
        <v>410</v>
      </c>
      <c r="I659" s="20" t="s">
        <v>188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437</v>
      </c>
      <c r="O659" s="93">
        <v>1</v>
      </c>
    </row>
    <row r="660" spans="1:15" ht="202.8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9" t="s">
        <v>189</v>
      </c>
      <c r="H660" s="40" t="s">
        <v>190</v>
      </c>
      <c r="I660" s="20">
        <v>0</v>
      </c>
      <c r="J660" s="20">
        <v>0</v>
      </c>
      <c r="K660" s="21">
        <v>0</v>
      </c>
      <c r="L660" s="105"/>
      <c r="M660" s="20"/>
      <c r="N660" s="19" t="s">
        <v>442</v>
      </c>
      <c r="O660" s="105"/>
    </row>
    <row r="661" spans="1:15" ht="202.8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1" t="s">
        <v>192</v>
      </c>
      <c r="H661" s="40" t="s">
        <v>190</v>
      </c>
      <c r="I661" s="20" t="s">
        <v>193</v>
      </c>
      <c r="J661" s="20">
        <v>12</v>
      </c>
      <c r="K661" s="21">
        <f>J661/12</f>
        <v>1</v>
      </c>
      <c r="L661" s="105"/>
      <c r="M661" s="20"/>
      <c r="N661" s="19" t="s">
        <v>442</v>
      </c>
      <c r="O661" s="105"/>
    </row>
    <row r="662" spans="1:15" ht="202.8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1" t="s">
        <v>194</v>
      </c>
      <c r="H662" s="40" t="s">
        <v>190</v>
      </c>
      <c r="I662" s="20" t="s">
        <v>195</v>
      </c>
      <c r="J662" s="20">
        <v>30</v>
      </c>
      <c r="K662" s="21">
        <f>J662/30</f>
        <v>1</v>
      </c>
      <c r="L662" s="105"/>
      <c r="M662" s="20"/>
      <c r="N662" s="19" t="s">
        <v>442</v>
      </c>
      <c r="O662" s="105"/>
    </row>
    <row r="663" spans="1:15" ht="202.8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9" t="s">
        <v>196</v>
      </c>
      <c r="H663" s="40" t="s">
        <v>190</v>
      </c>
      <c r="I663" s="20" t="s">
        <v>197</v>
      </c>
      <c r="J663" s="20">
        <v>150</v>
      </c>
      <c r="K663" s="21">
        <f>J663/150</f>
        <v>1</v>
      </c>
      <c r="L663" s="105"/>
      <c r="M663" s="20"/>
      <c r="N663" s="19" t="s">
        <v>442</v>
      </c>
      <c r="O663" s="105"/>
    </row>
    <row r="664" spans="1:15" ht="202.8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2" t="s">
        <v>198</v>
      </c>
      <c r="H664" s="43" t="s">
        <v>190</v>
      </c>
      <c r="I664" s="44" t="s">
        <v>199</v>
      </c>
      <c r="J664" s="44">
        <v>3</v>
      </c>
      <c r="K664" s="45">
        <f>J664/3</f>
        <v>1</v>
      </c>
      <c r="L664" s="105"/>
      <c r="M664" s="44"/>
      <c r="N664" s="19" t="s">
        <v>442</v>
      </c>
      <c r="O664" s="105"/>
    </row>
    <row r="665" spans="1:15" ht="202.8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9" t="s">
        <v>200</v>
      </c>
      <c r="H665" s="40" t="s">
        <v>190</v>
      </c>
      <c r="I665" s="20" t="s">
        <v>199</v>
      </c>
      <c r="J665" s="20">
        <v>3</v>
      </c>
      <c r="K665" s="21">
        <f>J665/3</f>
        <v>1</v>
      </c>
      <c r="L665" s="105"/>
      <c r="M665" s="20"/>
      <c r="N665" s="19" t="s">
        <v>442</v>
      </c>
      <c r="O665" s="105"/>
    </row>
    <row r="666" spans="1:15" ht="202.8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9" t="s">
        <v>202</v>
      </c>
      <c r="H666" s="40" t="s">
        <v>190</v>
      </c>
      <c r="I666" s="20" t="s">
        <v>193</v>
      </c>
      <c r="J666" s="20">
        <v>12</v>
      </c>
      <c r="K666" s="21">
        <f>J666/12</f>
        <v>1</v>
      </c>
      <c r="L666" s="105"/>
      <c r="M666" s="20"/>
      <c r="N666" s="19" t="s">
        <v>442</v>
      </c>
      <c r="O666" s="105"/>
    </row>
    <row r="667" spans="1:15" ht="202.8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9" t="s">
        <v>204</v>
      </c>
      <c r="H667" s="40" t="s">
        <v>190</v>
      </c>
      <c r="I667" s="20" t="s">
        <v>199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02.8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9" t="s">
        <v>206</v>
      </c>
      <c r="H668" s="40" t="s">
        <v>190</v>
      </c>
      <c r="I668" s="20" t="s">
        <v>193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02.8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9" t="s">
        <v>208</v>
      </c>
      <c r="H669" s="40" t="s">
        <v>190</v>
      </c>
      <c r="I669" s="20" t="s">
        <v>193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02.8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9" t="s">
        <v>210</v>
      </c>
      <c r="H670" s="40" t="s">
        <v>190</v>
      </c>
      <c r="I670" s="20" t="s">
        <v>193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02.8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9" t="s">
        <v>212</v>
      </c>
      <c r="H671" s="40" t="s">
        <v>190</v>
      </c>
      <c r="I671" s="20" t="s">
        <v>193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02.8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9" t="s">
        <v>214</v>
      </c>
      <c r="H672" s="40" t="s">
        <v>190</v>
      </c>
      <c r="I672" s="20" t="s">
        <v>193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02.8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9" t="s">
        <v>216</v>
      </c>
      <c r="H673" s="40" t="s">
        <v>190</v>
      </c>
      <c r="I673" s="20" t="s">
        <v>199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02.8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9" t="s">
        <v>218</v>
      </c>
      <c r="H674" s="40" t="s">
        <v>190</v>
      </c>
      <c r="I674" s="20" t="s">
        <v>219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02.8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1" t="s">
        <v>221</v>
      </c>
      <c r="H675" s="40" t="s">
        <v>456</v>
      </c>
      <c r="I675" s="20" t="s">
        <v>446</v>
      </c>
      <c r="J675" s="20">
        <v>1</v>
      </c>
      <c r="K675" s="21">
        <f>J675/1</f>
        <v>1</v>
      </c>
      <c r="L675" s="106"/>
      <c r="M675" s="20"/>
      <c r="N675" s="19" t="s">
        <v>437</v>
      </c>
      <c r="O675" s="105"/>
    </row>
    <row r="676" spans="1:15" ht="202.8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458</v>
      </c>
      <c r="G676" s="100"/>
      <c r="H676" s="100"/>
      <c r="I676" s="100"/>
      <c r="J676" s="100"/>
      <c r="K676" s="20" t="s">
        <v>428</v>
      </c>
      <c r="L676" s="20" t="s">
        <v>429</v>
      </c>
      <c r="M676" s="103" t="s">
        <v>427</v>
      </c>
      <c r="N676" s="103"/>
      <c r="O676" s="105"/>
    </row>
    <row r="677" spans="1:15" ht="202.8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7" t="s">
        <v>222</v>
      </c>
      <c r="H677" s="20"/>
      <c r="I677" s="20"/>
      <c r="J677" s="20"/>
      <c r="K677" s="20"/>
      <c r="L677" s="20"/>
      <c r="M677" s="20"/>
      <c r="N677" s="20"/>
      <c r="O677" s="105"/>
    </row>
    <row r="678" spans="1:15" ht="202.8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6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442</v>
      </c>
      <c r="O678" s="105"/>
    </row>
    <row r="679" spans="1:15" ht="202.8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6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442</v>
      </c>
      <c r="O679" s="105"/>
    </row>
    <row r="680" spans="1:15" ht="202.8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6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442</v>
      </c>
      <c r="O680" s="105"/>
    </row>
    <row r="681" spans="1:15" ht="202.8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6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442</v>
      </c>
      <c r="O681" s="105"/>
    </row>
    <row r="682" spans="1:15" ht="202.8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6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442</v>
      </c>
      <c r="O682" s="105"/>
    </row>
    <row r="683" spans="1:15" ht="202.8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6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442</v>
      </c>
      <c r="O683" s="105"/>
    </row>
    <row r="684" spans="1:15" ht="202.8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6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442</v>
      </c>
      <c r="O684" s="105"/>
    </row>
    <row r="685" spans="1:15" ht="202.8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6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442</v>
      </c>
      <c r="O685" s="105"/>
    </row>
    <row r="686" spans="1:15" ht="202.8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6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442</v>
      </c>
      <c r="O686" s="105"/>
    </row>
    <row r="687" spans="1:15" ht="202.8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242</v>
      </c>
      <c r="G687" s="46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02.8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6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02.8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6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02.8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6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02.8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6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02.8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6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02.8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6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02.8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256</v>
      </c>
      <c r="G694" s="46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02.8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259</v>
      </c>
      <c r="G695" s="49" t="s">
        <v>260</v>
      </c>
      <c r="H695" s="50" t="s">
        <v>261</v>
      </c>
      <c r="I695" s="51">
        <v>2838</v>
      </c>
      <c r="J695" s="51">
        <v>2838</v>
      </c>
      <c r="K695" s="45">
        <f t="shared" si="37"/>
        <v>1</v>
      </c>
      <c r="L695" s="105"/>
      <c r="M695" s="44"/>
      <c r="N695" s="50" t="s">
        <v>262</v>
      </c>
      <c r="O695" s="105"/>
    </row>
    <row r="696" spans="1:15" ht="202.8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5"/>
      <c r="M696" s="20"/>
      <c r="N696" s="19"/>
      <c r="O696" s="105"/>
    </row>
    <row r="697" spans="1:15" ht="202.8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438</v>
      </c>
      <c r="G697" s="53" t="s">
        <v>263</v>
      </c>
      <c r="H697" s="54"/>
      <c r="I697" s="55"/>
      <c r="J697" s="55"/>
      <c r="K697" s="56"/>
      <c r="L697" s="105"/>
      <c r="M697" s="54"/>
      <c r="N697" s="54"/>
      <c r="O697" s="105"/>
    </row>
    <row r="698" spans="1:15" ht="202.8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8" t="s">
        <v>264</v>
      </c>
      <c r="H698" s="57" t="s">
        <v>265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442</v>
      </c>
      <c r="O698" s="105"/>
    </row>
    <row r="699" spans="1:15" ht="202.8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8" t="s">
        <v>267</v>
      </c>
      <c r="H699" s="57" t="s">
        <v>456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442</v>
      </c>
      <c r="O699" s="105"/>
    </row>
    <row r="700" spans="1:15" ht="202.8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8" t="s">
        <v>269</v>
      </c>
      <c r="H700" s="57" t="s">
        <v>465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02.8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8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486</v>
      </c>
      <c r="O701" s="105"/>
    </row>
    <row r="702" spans="1:15" ht="202.8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5"/>
      <c r="M702" s="19"/>
      <c r="N702" s="20"/>
      <c r="O702" s="105"/>
    </row>
    <row r="703" spans="1:15" ht="202.8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7" t="s">
        <v>272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02.8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8" t="s">
        <v>274</v>
      </c>
      <c r="H704" s="57" t="s">
        <v>225</v>
      </c>
      <c r="I704" s="25">
        <v>0</v>
      </c>
      <c r="J704" s="25">
        <v>0</v>
      </c>
      <c r="K704" s="21"/>
      <c r="L704" s="105"/>
      <c r="M704" s="20"/>
      <c r="N704" s="19" t="s">
        <v>442</v>
      </c>
      <c r="O704" s="105"/>
    </row>
    <row r="705" spans="1:15" ht="202.8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8" t="s">
        <v>276</v>
      </c>
      <c r="H705" s="57" t="s">
        <v>225</v>
      </c>
      <c r="I705" s="25">
        <v>0</v>
      </c>
      <c r="J705" s="25">
        <v>0</v>
      </c>
      <c r="K705" s="21"/>
      <c r="L705" s="105"/>
      <c r="M705" s="20"/>
      <c r="N705" s="19" t="s">
        <v>442</v>
      </c>
      <c r="O705" s="105"/>
    </row>
    <row r="706" spans="1:15" ht="202.8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8" t="s">
        <v>278</v>
      </c>
      <c r="H706" s="57" t="s">
        <v>225</v>
      </c>
      <c r="I706" s="25">
        <v>0</v>
      </c>
      <c r="J706" s="25">
        <v>0</v>
      </c>
      <c r="K706" s="21"/>
      <c r="L706" s="105"/>
      <c r="M706" s="20"/>
      <c r="N706" s="19" t="s">
        <v>442</v>
      </c>
      <c r="O706" s="105"/>
    </row>
    <row r="707" spans="1:15" ht="202.8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8" t="s">
        <v>280</v>
      </c>
      <c r="H707" s="57" t="s">
        <v>225</v>
      </c>
      <c r="I707" s="25">
        <v>0</v>
      </c>
      <c r="J707" s="25">
        <v>0</v>
      </c>
      <c r="K707" s="21"/>
      <c r="L707" s="105"/>
      <c r="M707" s="20"/>
      <c r="N707" s="19" t="s">
        <v>442</v>
      </c>
      <c r="O707" s="105"/>
    </row>
    <row r="708" spans="1:15" ht="202.8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8" t="s">
        <v>257</v>
      </c>
      <c r="H708" s="57" t="s">
        <v>271</v>
      </c>
      <c r="I708" s="25">
        <v>0</v>
      </c>
      <c r="J708" s="25">
        <v>0</v>
      </c>
      <c r="K708" s="21"/>
      <c r="L708" s="105"/>
      <c r="M708" s="20"/>
      <c r="N708" s="19" t="s">
        <v>442</v>
      </c>
      <c r="O708" s="105"/>
    </row>
    <row r="709" spans="1:15" ht="202.8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7" t="s">
        <v>282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02.8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8" t="s">
        <v>284</v>
      </c>
      <c r="H710" s="57" t="s">
        <v>285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442</v>
      </c>
      <c r="O710" s="105"/>
    </row>
    <row r="711" spans="1:15" ht="202.8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8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486</v>
      </c>
      <c r="O711" s="106"/>
    </row>
    <row r="712" spans="1:15" ht="203.4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287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02.8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458</v>
      </c>
      <c r="G713" s="100"/>
      <c r="H713" s="100"/>
      <c r="I713" s="100"/>
      <c r="J713" s="100"/>
      <c r="K713" s="20" t="s">
        <v>428</v>
      </c>
      <c r="L713" s="20" t="s">
        <v>429</v>
      </c>
      <c r="M713" s="103" t="s">
        <v>427</v>
      </c>
      <c r="N713" s="103"/>
      <c r="O713" s="20"/>
    </row>
    <row r="714" spans="1:15" ht="202.8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9" t="s">
        <v>288</v>
      </c>
      <c r="H714" s="57" t="s">
        <v>456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442</v>
      </c>
      <c r="O714" s="93">
        <f>L714</f>
        <v>0</v>
      </c>
    </row>
    <row r="715" spans="1:15" ht="202.8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60" t="s">
        <v>270</v>
      </c>
      <c r="H715" s="19" t="s">
        <v>258</v>
      </c>
      <c r="I715" s="25">
        <v>0</v>
      </c>
      <c r="J715" s="25">
        <v>0</v>
      </c>
      <c r="K715" s="21"/>
      <c r="L715" s="95"/>
      <c r="M715" s="19"/>
      <c r="N715" s="20" t="s">
        <v>486</v>
      </c>
      <c r="O715" s="95"/>
    </row>
    <row r="716" spans="1:15" ht="202.8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03.4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289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6.6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290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6.6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432</v>
      </c>
      <c r="G719" s="100"/>
      <c r="H719" s="100"/>
      <c r="I719" s="100"/>
      <c r="J719" s="100"/>
      <c r="K719" s="19" t="s">
        <v>425</v>
      </c>
      <c r="L719" s="19" t="s">
        <v>426</v>
      </c>
      <c r="M719" s="100" t="s">
        <v>427</v>
      </c>
      <c r="N719" s="100"/>
      <c r="O719" s="104">
        <f>(L721+L726)/2</f>
        <v>2.5324199019495497</v>
      </c>
    </row>
    <row r="720" spans="1:15" ht="156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7" t="s">
        <v>419</v>
      </c>
      <c r="H720" s="37" t="s">
        <v>411</v>
      </c>
      <c r="I720" s="20"/>
      <c r="J720" s="20"/>
      <c r="K720" s="20"/>
      <c r="L720" s="20"/>
      <c r="M720" s="20"/>
      <c r="N720" s="20"/>
      <c r="O720" s="109"/>
    </row>
    <row r="721" spans="1:15" ht="156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9" t="s">
        <v>187</v>
      </c>
      <c r="H721" s="40" t="s">
        <v>410</v>
      </c>
      <c r="I721" s="20" t="s">
        <v>188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436</v>
      </c>
      <c r="N721" s="19" t="s">
        <v>437</v>
      </c>
      <c r="O721" s="109"/>
    </row>
    <row r="722" spans="1:15" ht="156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9" t="s">
        <v>291</v>
      </c>
      <c r="H722" s="40" t="s">
        <v>292</v>
      </c>
      <c r="I722" s="20" t="s">
        <v>446</v>
      </c>
      <c r="J722" s="20">
        <v>6</v>
      </c>
      <c r="K722" s="21">
        <f>J722/2</f>
        <v>3</v>
      </c>
      <c r="L722" s="110"/>
      <c r="M722" s="19"/>
      <c r="N722" s="19" t="s">
        <v>442</v>
      </c>
      <c r="O722" s="109"/>
    </row>
    <row r="723" spans="1:15" ht="156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9" t="s">
        <v>455</v>
      </c>
      <c r="H723" s="40" t="s">
        <v>456</v>
      </c>
      <c r="I723" s="20" t="s">
        <v>446</v>
      </c>
      <c r="J723" s="20">
        <v>1</v>
      </c>
      <c r="K723" s="21">
        <f>J723/1</f>
        <v>1</v>
      </c>
      <c r="L723" s="111"/>
      <c r="M723" s="19"/>
      <c r="N723" s="19" t="s">
        <v>437</v>
      </c>
      <c r="O723" s="109"/>
    </row>
    <row r="724" spans="1:15" ht="156.6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458</v>
      </c>
      <c r="G724" s="100"/>
      <c r="H724" s="100"/>
      <c r="I724" s="100"/>
      <c r="J724" s="100"/>
      <c r="K724" s="20" t="s">
        <v>428</v>
      </c>
      <c r="L724" s="20" t="s">
        <v>429</v>
      </c>
      <c r="M724" s="100" t="s">
        <v>427</v>
      </c>
      <c r="N724" s="100"/>
      <c r="O724" s="109"/>
    </row>
    <row r="725" spans="1:15" ht="156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1" t="s">
        <v>293</v>
      </c>
      <c r="H725" s="57"/>
      <c r="I725" s="20"/>
      <c r="J725" s="20"/>
      <c r="K725" s="20"/>
      <c r="L725" s="20"/>
      <c r="M725" s="19"/>
      <c r="N725" s="19"/>
      <c r="O725" s="109"/>
    </row>
    <row r="726" spans="1:15" ht="156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1" t="s">
        <v>294</v>
      </c>
      <c r="H726" s="57" t="s">
        <v>295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296</v>
      </c>
      <c r="N726" s="19" t="s">
        <v>442</v>
      </c>
      <c r="O726" s="109"/>
    </row>
    <row r="727" spans="1:15" ht="156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1" t="s">
        <v>297</v>
      </c>
      <c r="H727" s="57" t="s">
        <v>465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298</v>
      </c>
      <c r="N727" s="19" t="s">
        <v>442</v>
      </c>
      <c r="O727" s="109"/>
    </row>
    <row r="728" spans="1:15" ht="156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1" t="s">
        <v>468</v>
      </c>
      <c r="H728" s="57" t="s">
        <v>271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299</v>
      </c>
      <c r="N728" s="19" t="s">
        <v>442</v>
      </c>
      <c r="O728" s="109"/>
    </row>
    <row r="729" spans="1:15" ht="156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7.8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300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7.2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432</v>
      </c>
      <c r="G731" s="100"/>
      <c r="H731" s="100"/>
      <c r="I731" s="100"/>
      <c r="J731" s="100"/>
      <c r="K731" s="19" t="s">
        <v>425</v>
      </c>
      <c r="L731" s="19" t="s">
        <v>426</v>
      </c>
      <c r="M731" s="100" t="s">
        <v>427</v>
      </c>
      <c r="N731" s="100"/>
      <c r="O731" s="19"/>
    </row>
    <row r="732" spans="1:15" ht="187.2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7" t="s">
        <v>419</v>
      </c>
      <c r="H732" s="37" t="s">
        <v>411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7.2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9" t="s">
        <v>187</v>
      </c>
      <c r="H733" s="40" t="s">
        <v>410</v>
      </c>
      <c r="I733" s="20" t="s">
        <v>188</v>
      </c>
      <c r="J733" s="20">
        <v>82.78</v>
      </c>
      <c r="K733" s="21">
        <f>J733/50</f>
        <v>1.6556</v>
      </c>
      <c r="L733" s="109"/>
      <c r="M733" s="19" t="s">
        <v>436</v>
      </c>
      <c r="N733" s="19" t="s">
        <v>437</v>
      </c>
      <c r="O733" s="109"/>
    </row>
    <row r="734" spans="1:15" ht="187.2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9" t="s">
        <v>301</v>
      </c>
      <c r="H734" s="40" t="s">
        <v>440</v>
      </c>
      <c r="I734" s="20" t="s">
        <v>619</v>
      </c>
      <c r="J734" s="22">
        <v>1936</v>
      </c>
      <c r="K734" s="21">
        <f>J734/1800</f>
        <v>1.0755555555555556</v>
      </c>
      <c r="L734" s="109"/>
      <c r="M734" s="19" t="s">
        <v>479</v>
      </c>
      <c r="N734" s="19" t="s">
        <v>442</v>
      </c>
      <c r="O734" s="109"/>
    </row>
    <row r="735" spans="1:15" ht="187.2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9" t="s">
        <v>302</v>
      </c>
      <c r="H735" s="40" t="s">
        <v>303</v>
      </c>
      <c r="I735" s="20" t="s">
        <v>446</v>
      </c>
      <c r="J735" s="20">
        <v>1</v>
      </c>
      <c r="K735" s="21">
        <f>J735/1</f>
        <v>1</v>
      </c>
      <c r="L735" s="109"/>
      <c r="M735" s="19"/>
      <c r="N735" s="19" t="s">
        <v>442</v>
      </c>
      <c r="O735" s="109"/>
    </row>
    <row r="736" spans="1:15" ht="187.2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1" t="s">
        <v>304</v>
      </c>
      <c r="H736" s="40" t="s">
        <v>456</v>
      </c>
      <c r="I736" s="20" t="s">
        <v>446</v>
      </c>
      <c r="J736" s="20">
        <v>1</v>
      </c>
      <c r="K736" s="21">
        <f>J736/1</f>
        <v>1</v>
      </c>
      <c r="L736" s="117"/>
      <c r="M736" s="19"/>
      <c r="N736" s="19"/>
      <c r="O736" s="109"/>
    </row>
    <row r="737" spans="1:15" ht="187.2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458</v>
      </c>
      <c r="G737" s="100"/>
      <c r="H737" s="100"/>
      <c r="I737" s="100"/>
      <c r="J737" s="100"/>
      <c r="K737" s="20" t="s">
        <v>428</v>
      </c>
      <c r="L737" s="20" t="s">
        <v>429</v>
      </c>
      <c r="M737" s="100" t="s">
        <v>427</v>
      </c>
      <c r="N737" s="100"/>
      <c r="O737" s="109"/>
    </row>
    <row r="738" spans="1:15" ht="187.2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2"/>
      <c r="H738" s="63"/>
      <c r="I738" s="20"/>
      <c r="J738" s="20"/>
      <c r="K738" s="21"/>
      <c r="L738" s="20"/>
      <c r="M738" s="19"/>
      <c r="N738" s="19"/>
      <c r="O738" s="109"/>
    </row>
    <row r="739" spans="1:15" ht="187.2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419</v>
      </c>
      <c r="H739" s="114"/>
      <c r="I739" s="114"/>
      <c r="J739" s="114"/>
      <c r="K739" s="115"/>
      <c r="L739" s="114"/>
      <c r="M739" s="114"/>
      <c r="N739" s="114"/>
      <c r="O739" s="109"/>
    </row>
    <row r="740" spans="1:15" ht="187.2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9"/>
    </row>
    <row r="741" spans="1:15" ht="187.2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9"/>
    </row>
    <row r="742" spans="1:15" ht="187.2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9"/>
    </row>
    <row r="743" spans="1:15" ht="187.2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1" t="s">
        <v>306</v>
      </c>
      <c r="H743" s="57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307</v>
      </c>
      <c r="N743" s="19" t="s">
        <v>442</v>
      </c>
      <c r="O743" s="109"/>
    </row>
    <row r="744" spans="1:15" ht="187.2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1" t="s">
        <v>308</v>
      </c>
      <c r="H744" s="57" t="s">
        <v>309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307</v>
      </c>
      <c r="N744" s="19" t="s">
        <v>442</v>
      </c>
      <c r="O744" s="109"/>
    </row>
    <row r="745" spans="1:15" ht="187.2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1" t="s">
        <v>310</v>
      </c>
      <c r="H745" s="57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311</v>
      </c>
      <c r="N745" s="19" t="s">
        <v>442</v>
      </c>
      <c r="O745" s="109"/>
    </row>
    <row r="746" spans="1:15" ht="187.2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1" t="s">
        <v>312</v>
      </c>
      <c r="H746" s="57" t="s">
        <v>313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314</v>
      </c>
      <c r="N746" s="19" t="s">
        <v>442</v>
      </c>
      <c r="O746" s="109"/>
    </row>
    <row r="747" spans="1:15" ht="187.2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1" t="s">
        <v>315</v>
      </c>
      <c r="H747" s="57" t="s">
        <v>261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314</v>
      </c>
      <c r="N747" s="19" t="s">
        <v>442</v>
      </c>
      <c r="O747" s="109"/>
    </row>
    <row r="748" spans="1:15" ht="187.2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1" t="s">
        <v>468</v>
      </c>
      <c r="H748" s="57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311</v>
      </c>
      <c r="N748" s="19" t="s">
        <v>486</v>
      </c>
      <c r="O748" s="109"/>
    </row>
    <row r="749" spans="1:15" ht="187.2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7.2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34.6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317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34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432</v>
      </c>
      <c r="G752" s="100"/>
      <c r="H752" s="100"/>
      <c r="I752" s="100"/>
      <c r="J752" s="100"/>
      <c r="K752" s="19" t="s">
        <v>425</v>
      </c>
      <c r="L752" s="19" t="s">
        <v>426</v>
      </c>
      <c r="M752" s="100" t="s">
        <v>427</v>
      </c>
      <c r="N752" s="100"/>
      <c r="O752" s="104">
        <f>(L754+L759)/2</f>
        <v>2.3028502777557547</v>
      </c>
    </row>
    <row r="753" spans="1:15" ht="234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7" t="s">
        <v>419</v>
      </c>
      <c r="H753" s="37" t="s">
        <v>411</v>
      </c>
      <c r="I753" s="20"/>
      <c r="J753" s="20"/>
      <c r="K753" s="20"/>
      <c r="L753" s="20"/>
      <c r="M753" s="20"/>
      <c r="N753" s="20"/>
      <c r="O753" s="109"/>
    </row>
    <row r="754" spans="1:15" ht="234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9" t="s">
        <v>187</v>
      </c>
      <c r="H754" s="40" t="s">
        <v>410</v>
      </c>
      <c r="I754" s="20" t="s">
        <v>188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436</v>
      </c>
      <c r="N754" s="19" t="s">
        <v>437</v>
      </c>
      <c r="O754" s="109"/>
    </row>
    <row r="755" spans="1:15" ht="234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9" t="s">
        <v>318</v>
      </c>
      <c r="H755" s="40" t="s">
        <v>292</v>
      </c>
      <c r="I755" s="20" t="s">
        <v>446</v>
      </c>
      <c r="J755" s="20">
        <v>1</v>
      </c>
      <c r="K755" s="21">
        <f>J755/1</f>
        <v>1</v>
      </c>
      <c r="L755" s="110"/>
      <c r="M755" s="19"/>
      <c r="N755" s="19" t="s">
        <v>442</v>
      </c>
      <c r="O755" s="109"/>
    </row>
    <row r="756" spans="1:15" ht="234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9" t="s">
        <v>455</v>
      </c>
      <c r="H756" s="40" t="s">
        <v>456</v>
      </c>
      <c r="I756" s="20" t="s">
        <v>446</v>
      </c>
      <c r="J756" s="20">
        <v>1</v>
      </c>
      <c r="K756" s="21">
        <f>J756/1</f>
        <v>1</v>
      </c>
      <c r="L756" s="111"/>
      <c r="M756" s="19"/>
      <c r="N756" s="19" t="s">
        <v>437</v>
      </c>
      <c r="O756" s="109"/>
    </row>
    <row r="757" spans="1:15" ht="234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458</v>
      </c>
      <c r="G757" s="100"/>
      <c r="H757" s="100"/>
      <c r="I757" s="100"/>
      <c r="J757" s="100"/>
      <c r="K757" s="20" t="s">
        <v>428</v>
      </c>
      <c r="L757" s="20" t="s">
        <v>429</v>
      </c>
      <c r="M757" s="100" t="s">
        <v>427</v>
      </c>
      <c r="N757" s="100"/>
      <c r="O757" s="109"/>
    </row>
    <row r="758" spans="1:15" ht="234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1" t="s">
        <v>319</v>
      </c>
      <c r="H758" s="57"/>
      <c r="I758" s="20"/>
      <c r="J758" s="20"/>
      <c r="K758" s="20"/>
      <c r="L758" s="20"/>
      <c r="M758" s="19"/>
      <c r="N758" s="19"/>
      <c r="O758" s="109"/>
    </row>
    <row r="759" spans="1:15" ht="234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1" t="s">
        <v>320</v>
      </c>
      <c r="H759" s="57" t="s">
        <v>456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321</v>
      </c>
      <c r="N759" s="19" t="s">
        <v>442</v>
      </c>
      <c r="O759" s="109"/>
    </row>
    <row r="760" spans="1:15" ht="234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1" t="s">
        <v>322</v>
      </c>
      <c r="H760" s="57" t="s">
        <v>465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323</v>
      </c>
      <c r="N760" s="19" t="s">
        <v>442</v>
      </c>
      <c r="O760" s="109"/>
    </row>
    <row r="761" spans="1:15" ht="234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1" t="s">
        <v>468</v>
      </c>
      <c r="H761" s="57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324</v>
      </c>
      <c r="N761" s="19" t="s">
        <v>442</v>
      </c>
      <c r="O761" s="109"/>
    </row>
    <row r="762" spans="1:15" ht="234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34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34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325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297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326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6.39999999999998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432</v>
      </c>
      <c r="G766" s="100"/>
      <c r="H766" s="100"/>
      <c r="I766" s="100"/>
      <c r="J766" s="100"/>
      <c r="K766" s="19" t="s">
        <v>425</v>
      </c>
      <c r="L766" s="19" t="s">
        <v>426</v>
      </c>
      <c r="M766" s="100" t="s">
        <v>427</v>
      </c>
      <c r="N766" s="100"/>
      <c r="O766" s="19"/>
    </row>
    <row r="767" spans="1:15" ht="296.39999999999998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436</v>
      </c>
      <c r="N767" s="19" t="s">
        <v>437</v>
      </c>
      <c r="O767" s="93">
        <f>(L767+L782)/2</f>
        <v>1.2760847604071341</v>
      </c>
    </row>
    <row r="768" spans="1:15" ht="296.39999999999998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94"/>
      <c r="M768" s="20"/>
      <c r="N768" s="19" t="s">
        <v>442</v>
      </c>
      <c r="O768" s="94"/>
    </row>
    <row r="769" spans="1:15" ht="296.39999999999998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94"/>
      <c r="M769" s="20"/>
      <c r="N769" s="19" t="s">
        <v>442</v>
      </c>
      <c r="O769" s="94"/>
    </row>
    <row r="770" spans="1:15" ht="296.39999999999998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94"/>
      <c r="M770" s="19" t="s">
        <v>335</v>
      </c>
      <c r="N770" s="19" t="s">
        <v>442</v>
      </c>
      <c r="O770" s="94"/>
    </row>
    <row r="771" spans="1:15" ht="296.39999999999998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94"/>
      <c r="M771" s="19" t="s">
        <v>337</v>
      </c>
      <c r="N771" s="19" t="s">
        <v>442</v>
      </c>
      <c r="O771" s="94"/>
    </row>
    <row r="772" spans="1:15" ht="296.39999999999998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94"/>
      <c r="M772" s="19" t="s">
        <v>339</v>
      </c>
      <c r="N772" s="19" t="s">
        <v>442</v>
      </c>
      <c r="O772" s="94"/>
    </row>
    <row r="773" spans="1:15" ht="296.39999999999998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94"/>
      <c r="M773" s="20"/>
      <c r="N773" s="19" t="s">
        <v>442</v>
      </c>
      <c r="O773" s="94"/>
    </row>
    <row r="774" spans="1:15" ht="296.39999999999998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94"/>
      <c r="M774" s="19" t="s">
        <v>344</v>
      </c>
      <c r="N774" s="19" t="s">
        <v>442</v>
      </c>
      <c r="O774" s="94"/>
    </row>
    <row r="775" spans="1:15" ht="296.39999999999998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94"/>
      <c r="M775" s="20"/>
      <c r="N775" s="19" t="s">
        <v>442</v>
      </c>
      <c r="O775" s="94"/>
    </row>
    <row r="776" spans="1:15" ht="296.39999999999998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94"/>
      <c r="M776" s="20"/>
      <c r="N776" s="19" t="s">
        <v>442</v>
      </c>
      <c r="O776" s="94"/>
    </row>
    <row r="777" spans="1:15" ht="296.39999999999998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94"/>
      <c r="M777" s="19" t="s">
        <v>352</v>
      </c>
      <c r="N777" s="19" t="s">
        <v>437</v>
      </c>
      <c r="O777" s="94"/>
    </row>
    <row r="778" spans="1:15" ht="296.39999999999998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94"/>
      <c r="M778" s="19"/>
      <c r="N778" s="19" t="s">
        <v>442</v>
      </c>
      <c r="O778" s="94"/>
    </row>
    <row r="779" spans="1:15" ht="296.39999999999998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6.39999999999998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458</v>
      </c>
      <c r="G780" s="100"/>
      <c r="H780" s="100"/>
      <c r="I780" s="100"/>
      <c r="J780" s="100"/>
      <c r="K780" s="20" t="s">
        <v>428</v>
      </c>
      <c r="L780" s="20" t="s">
        <v>429</v>
      </c>
      <c r="M780" s="103" t="s">
        <v>427</v>
      </c>
      <c r="N780" s="103"/>
      <c r="O780" s="94"/>
    </row>
    <row r="781" spans="1:15" ht="296.39999999999998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6.39999999999998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442</v>
      </c>
      <c r="O782" s="94"/>
    </row>
    <row r="783" spans="1:15" ht="296.39999999999998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442</v>
      </c>
      <c r="O783" s="94"/>
    </row>
    <row r="784" spans="1:15" ht="296.39999999999998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361</v>
      </c>
      <c r="N784" s="19" t="s">
        <v>442</v>
      </c>
      <c r="O784" s="94"/>
    </row>
    <row r="785" spans="1:15" ht="296.39999999999998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361</v>
      </c>
      <c r="N785" s="19" t="s">
        <v>442</v>
      </c>
      <c r="O785" s="94"/>
    </row>
    <row r="786" spans="1:15" ht="296.39999999999998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361</v>
      </c>
      <c r="N786" s="19" t="s">
        <v>442</v>
      </c>
      <c r="O786" s="94"/>
    </row>
    <row r="787" spans="1:15" ht="296.39999999999998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486</v>
      </c>
      <c r="O787" s="94"/>
    </row>
    <row r="788" spans="1:15" ht="296.39999999999998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486</v>
      </c>
      <c r="O788" s="94"/>
    </row>
    <row r="789" spans="1:15" ht="296.39999999999998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371</v>
      </c>
      <c r="N789" s="19" t="s">
        <v>442</v>
      </c>
      <c r="O789" s="94"/>
    </row>
    <row r="790" spans="1:15" ht="296.39999999999998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442</v>
      </c>
      <c r="O790" s="95"/>
    </row>
    <row r="791" spans="1:15" ht="296.39999999999998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297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326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6.39999999999998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432</v>
      </c>
      <c r="G793" s="100"/>
      <c r="H793" s="100"/>
      <c r="I793" s="100"/>
      <c r="J793" s="100"/>
      <c r="K793" s="19" t="s">
        <v>425</v>
      </c>
      <c r="L793" s="19" t="s">
        <v>426</v>
      </c>
      <c r="M793" s="100" t="s">
        <v>427</v>
      </c>
      <c r="N793" s="100"/>
      <c r="O793" s="19"/>
    </row>
    <row r="794" spans="1:15" ht="296.39999999999998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9" t="s">
        <v>374</v>
      </c>
      <c r="H794" s="57" t="s">
        <v>410</v>
      </c>
      <c r="I794" s="20" t="s">
        <v>188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375</v>
      </c>
      <c r="N794" s="34" t="s">
        <v>437</v>
      </c>
      <c r="O794" s="107">
        <f>(L794+L801)/2</f>
        <v>1.2630811539958247</v>
      </c>
    </row>
    <row r="795" spans="1:15" ht="296.39999999999998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9" t="s">
        <v>376</v>
      </c>
      <c r="H795" s="57" t="s">
        <v>440</v>
      </c>
      <c r="I795" s="20" t="s">
        <v>377</v>
      </c>
      <c r="J795" s="20">
        <v>805</v>
      </c>
      <c r="K795" s="21">
        <f>J795/805</f>
        <v>1</v>
      </c>
      <c r="L795" s="109"/>
      <c r="M795" s="19"/>
      <c r="N795" s="34"/>
      <c r="O795" s="118"/>
    </row>
    <row r="796" spans="1:15" ht="296.39999999999998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9" t="s">
        <v>378</v>
      </c>
      <c r="H796" s="57" t="s">
        <v>379</v>
      </c>
      <c r="I796" s="20" t="s">
        <v>342</v>
      </c>
      <c r="J796" s="20">
        <v>1.4</v>
      </c>
      <c r="K796" s="21">
        <f>J796/2</f>
        <v>0.7</v>
      </c>
      <c r="L796" s="109"/>
      <c r="M796" s="19" t="s">
        <v>380</v>
      </c>
      <c r="N796" s="34" t="s">
        <v>381</v>
      </c>
      <c r="O796" s="118"/>
    </row>
    <row r="797" spans="1:15" ht="296.39999999999998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9" t="s">
        <v>383</v>
      </c>
      <c r="H797" s="57" t="s">
        <v>456</v>
      </c>
      <c r="I797" s="20" t="s">
        <v>446</v>
      </c>
      <c r="J797" s="20">
        <v>3</v>
      </c>
      <c r="K797" s="21">
        <f>J797/1</f>
        <v>3</v>
      </c>
      <c r="L797" s="117"/>
      <c r="M797" s="19" t="s">
        <v>384</v>
      </c>
      <c r="N797" s="34" t="s">
        <v>385</v>
      </c>
      <c r="O797" s="118"/>
    </row>
    <row r="798" spans="1:15" ht="296.39999999999998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8"/>
    </row>
    <row r="799" spans="1:15" ht="296.39999999999998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458</v>
      </c>
      <c r="G799" s="100"/>
      <c r="H799" s="100"/>
      <c r="I799" s="100"/>
      <c r="J799" s="100"/>
      <c r="K799" s="20" t="s">
        <v>428</v>
      </c>
      <c r="L799" s="20" t="s">
        <v>429</v>
      </c>
      <c r="M799" s="103" t="s">
        <v>427</v>
      </c>
      <c r="N799" s="108"/>
      <c r="O799" s="118"/>
    </row>
    <row r="800" spans="1:15" ht="296.39999999999998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5"/>
      <c r="O800" s="118"/>
    </row>
    <row r="801" spans="1:15" ht="296.39999999999998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9">
        <f>(K801+K802+K803+K804+K805+K806)/6</f>
        <v>0.85116230799164949</v>
      </c>
      <c r="M801" s="19" t="s">
        <v>389</v>
      </c>
      <c r="N801" s="34" t="s">
        <v>442</v>
      </c>
      <c r="O801" s="118"/>
    </row>
    <row r="802" spans="1:15" ht="296.39999999999998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20"/>
      <c r="M802" s="19" t="s">
        <v>389</v>
      </c>
      <c r="N802" s="34" t="s">
        <v>442</v>
      </c>
      <c r="O802" s="118"/>
    </row>
    <row r="803" spans="1:15" ht="296.39999999999998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20"/>
      <c r="M803" s="19"/>
      <c r="N803" s="34" t="s">
        <v>442</v>
      </c>
      <c r="O803" s="118"/>
    </row>
    <row r="804" spans="1:15" ht="296.39999999999998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20"/>
      <c r="M804" s="19" t="s">
        <v>389</v>
      </c>
      <c r="N804" s="34" t="s">
        <v>442</v>
      </c>
      <c r="O804" s="118"/>
    </row>
    <row r="805" spans="1:15" ht="296.39999999999998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20"/>
      <c r="M805" s="19" t="s">
        <v>389</v>
      </c>
      <c r="N805" s="34" t="s">
        <v>442</v>
      </c>
      <c r="O805" s="118"/>
    </row>
    <row r="806" spans="1:15" ht="296.39999999999998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20"/>
      <c r="M806" s="20" t="s">
        <v>400</v>
      </c>
      <c r="N806" s="34" t="s">
        <v>486</v>
      </c>
      <c r="O806" s="118"/>
    </row>
    <row r="807" spans="1:15" ht="296.39999999999998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6.39999999999998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297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4" t="s">
        <v>401</v>
      </c>
      <c r="G809" s="125"/>
      <c r="H809" s="125"/>
      <c r="I809" s="125"/>
      <c r="J809" s="125"/>
      <c r="K809" s="125"/>
      <c r="L809" s="125"/>
      <c r="M809" s="125"/>
      <c r="N809" s="125"/>
      <c r="O809" s="125"/>
    </row>
    <row r="810" spans="1:15" ht="296.39999999999998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458</v>
      </c>
      <c r="G810" s="100"/>
      <c r="H810" s="100"/>
      <c r="I810" s="100"/>
      <c r="J810" s="100"/>
      <c r="K810" s="20" t="s">
        <v>428</v>
      </c>
      <c r="L810" s="20" t="s">
        <v>429</v>
      </c>
      <c r="M810" s="103" t="s">
        <v>427</v>
      </c>
      <c r="N810" s="103"/>
      <c r="O810" s="20"/>
    </row>
    <row r="811" spans="1:15" ht="296.39999999999998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6.39999999999998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19">
        <f>(K812+K813+K814+K815+K816+K817+K818+K819+K820)</f>
        <v>42.185785750900024</v>
      </c>
      <c r="M812" s="19" t="s">
        <v>406</v>
      </c>
      <c r="N812" s="19" t="s">
        <v>0</v>
      </c>
      <c r="O812" s="107">
        <f>L812</f>
        <v>42.185785750900024</v>
      </c>
    </row>
    <row r="813" spans="1:15" ht="296.39999999999998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9"/>
      <c r="M813" s="19"/>
      <c r="N813" s="19" t="s">
        <v>3</v>
      </c>
      <c r="O813" s="107"/>
    </row>
    <row r="814" spans="1:15" ht="296.39999999999998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9"/>
      <c r="M814" s="19" t="s">
        <v>406</v>
      </c>
      <c r="N814" s="19" t="s">
        <v>3</v>
      </c>
      <c r="O814" s="107"/>
    </row>
    <row r="815" spans="1:15" ht="296.39999999999998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9"/>
      <c r="M815" s="19" t="s">
        <v>406</v>
      </c>
      <c r="N815" s="19" t="s">
        <v>3</v>
      </c>
      <c r="O815" s="107"/>
    </row>
    <row r="816" spans="1:15" ht="296.39999999999998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9"/>
      <c r="M816" s="19" t="s">
        <v>406</v>
      </c>
      <c r="N816" s="19" t="s">
        <v>3</v>
      </c>
      <c r="O816" s="107"/>
    </row>
    <row r="817" spans="1:15" ht="296.39999999999998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9"/>
      <c r="M817" s="19" t="s">
        <v>406</v>
      </c>
      <c r="N817" s="19" t="s">
        <v>3</v>
      </c>
      <c r="O817" s="107"/>
    </row>
    <row r="818" spans="1:15" ht="296.39999999999998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19"/>
      <c r="M818" s="19" t="s">
        <v>406</v>
      </c>
      <c r="N818" s="19" t="s">
        <v>486</v>
      </c>
      <c r="O818" s="107"/>
    </row>
    <row r="819" spans="1:15" ht="296.39999999999998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19"/>
      <c r="M819" s="20"/>
      <c r="N819" s="19" t="s">
        <v>486</v>
      </c>
      <c r="O819" s="107"/>
    </row>
    <row r="820" spans="1:15" ht="296.39999999999998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19"/>
      <c r="M820" s="19" t="s">
        <v>406</v>
      </c>
      <c r="N820" s="19" t="s">
        <v>442</v>
      </c>
      <c r="O820" s="107"/>
    </row>
    <row r="821" spans="1:15" ht="296.39999999999998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7.8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21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7.2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432</v>
      </c>
      <c r="G823" s="100"/>
      <c r="H823" s="100"/>
      <c r="I823" s="100"/>
      <c r="J823" s="100"/>
      <c r="K823" s="19" t="s">
        <v>425</v>
      </c>
      <c r="L823" s="19" t="s">
        <v>426</v>
      </c>
      <c r="M823" s="100" t="s">
        <v>427</v>
      </c>
      <c r="N823" s="100"/>
      <c r="O823" s="19"/>
    </row>
    <row r="824" spans="1:15" ht="187.2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9" t="s">
        <v>22</v>
      </c>
      <c r="H824" s="40" t="s">
        <v>410</v>
      </c>
      <c r="I824" s="20" t="s">
        <v>188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437</v>
      </c>
      <c r="O824" s="93">
        <f>(L824+L839)/2</f>
        <v>0.98586789753725967</v>
      </c>
    </row>
    <row r="825" spans="1:15" ht="187.2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9" t="s">
        <v>23</v>
      </c>
      <c r="H825" s="40" t="s">
        <v>440</v>
      </c>
      <c r="I825" s="20" t="s">
        <v>24</v>
      </c>
      <c r="J825" s="20">
        <v>3000</v>
      </c>
      <c r="K825" s="21">
        <f>J825/3000</f>
        <v>1</v>
      </c>
      <c r="L825" s="105"/>
      <c r="M825" s="20"/>
      <c r="N825" s="34" t="s">
        <v>442</v>
      </c>
      <c r="O825" s="105"/>
    </row>
    <row r="826" spans="1:15" ht="187.2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440</v>
      </c>
      <c r="I826" s="20" t="s">
        <v>27</v>
      </c>
      <c r="J826" s="20">
        <v>1809</v>
      </c>
      <c r="K826" s="21">
        <f>J826/2222</f>
        <v>0.8141314131413141</v>
      </c>
      <c r="L826" s="105"/>
      <c r="M826" s="19" t="s">
        <v>28</v>
      </c>
      <c r="N826" s="34" t="s">
        <v>442</v>
      </c>
      <c r="O826" s="105"/>
    </row>
    <row r="827" spans="1:15" ht="187.2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440</v>
      </c>
      <c r="I827" s="20" t="s">
        <v>31</v>
      </c>
      <c r="J827" s="20">
        <v>1654</v>
      </c>
      <c r="K827" s="21">
        <f>J827/1750</f>
        <v>0.94514285714285717</v>
      </c>
      <c r="L827" s="105"/>
      <c r="M827" s="19" t="s">
        <v>28</v>
      </c>
      <c r="N827" s="34" t="s">
        <v>442</v>
      </c>
      <c r="O827" s="105"/>
    </row>
    <row r="828" spans="1:15" ht="187.2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440</v>
      </c>
      <c r="I828" s="20" t="s">
        <v>31</v>
      </c>
      <c r="J828" s="20">
        <v>1600</v>
      </c>
      <c r="K828" s="21">
        <f>J828/1750</f>
        <v>0.91428571428571426</v>
      </c>
      <c r="L828" s="105"/>
      <c r="M828" s="19" t="s">
        <v>28</v>
      </c>
      <c r="N828" s="34" t="s">
        <v>442</v>
      </c>
      <c r="O828" s="105"/>
    </row>
    <row r="829" spans="1:15" ht="187.2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440</v>
      </c>
      <c r="I829" s="20" t="s">
        <v>36</v>
      </c>
      <c r="J829" s="20">
        <v>1200</v>
      </c>
      <c r="K829" s="21">
        <f>J829/1200</f>
        <v>1</v>
      </c>
      <c r="L829" s="105"/>
      <c r="M829" s="20"/>
      <c r="N829" s="34" t="s">
        <v>442</v>
      </c>
      <c r="O829" s="105"/>
    </row>
    <row r="830" spans="1:15" ht="187.2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303</v>
      </c>
      <c r="I830" s="20" t="s">
        <v>446</v>
      </c>
      <c r="J830" s="20">
        <v>1</v>
      </c>
      <c r="K830" s="21">
        <f>J830/1</f>
        <v>1</v>
      </c>
      <c r="L830" s="105"/>
      <c r="M830" s="20"/>
      <c r="N830" s="34" t="s">
        <v>442</v>
      </c>
      <c r="O830" s="105"/>
    </row>
    <row r="831" spans="1:15" ht="187.2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303</v>
      </c>
      <c r="I831" s="20" t="s">
        <v>446</v>
      </c>
      <c r="J831" s="20">
        <v>1</v>
      </c>
      <c r="K831" s="21">
        <f>J831/1</f>
        <v>1</v>
      </c>
      <c r="L831" s="105"/>
      <c r="M831" s="20"/>
      <c r="N831" s="34" t="s">
        <v>442</v>
      </c>
      <c r="O831" s="105"/>
    </row>
    <row r="832" spans="1:15" ht="187.2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303</v>
      </c>
      <c r="I832" s="20" t="s">
        <v>446</v>
      </c>
      <c r="J832" s="20">
        <v>1</v>
      </c>
      <c r="K832" s="21">
        <f>J832/1</f>
        <v>1</v>
      </c>
      <c r="L832" s="105"/>
      <c r="M832" s="20"/>
      <c r="N832" s="34" t="s">
        <v>442</v>
      </c>
      <c r="O832" s="105"/>
    </row>
    <row r="833" spans="1:15" ht="187.2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303</v>
      </c>
      <c r="I833" s="20" t="s">
        <v>446</v>
      </c>
      <c r="J833" s="20">
        <v>1</v>
      </c>
      <c r="K833" s="21">
        <f>1/1</f>
        <v>1</v>
      </c>
      <c r="L833" s="105"/>
      <c r="M833" s="20"/>
      <c r="N833" s="34" t="s">
        <v>442</v>
      </c>
      <c r="O833" s="105"/>
    </row>
    <row r="834" spans="1:15" ht="187.2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303</v>
      </c>
      <c r="I834" s="20" t="s">
        <v>446</v>
      </c>
      <c r="J834" s="20">
        <v>1</v>
      </c>
      <c r="K834" s="21">
        <f>J834/1</f>
        <v>1</v>
      </c>
      <c r="L834" s="105"/>
      <c r="M834" s="20"/>
      <c r="N834" s="34" t="s">
        <v>442</v>
      </c>
      <c r="O834" s="105"/>
    </row>
    <row r="835" spans="1:15" ht="187.2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456</v>
      </c>
      <c r="I835" s="20" t="s">
        <v>446</v>
      </c>
      <c r="J835" s="20">
        <v>1</v>
      </c>
      <c r="K835" s="21">
        <f>J835/1</f>
        <v>1</v>
      </c>
      <c r="L835" s="106"/>
      <c r="M835" s="20"/>
      <c r="N835" s="34" t="s">
        <v>442</v>
      </c>
      <c r="O835" s="105"/>
    </row>
    <row r="836" spans="1:15" ht="187.2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7.2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458</v>
      </c>
      <c r="G837" s="100"/>
      <c r="H837" s="100"/>
      <c r="I837" s="100"/>
      <c r="J837" s="100"/>
      <c r="K837" s="20" t="s">
        <v>428</v>
      </c>
      <c r="L837" s="20" t="s">
        <v>429</v>
      </c>
      <c r="M837" s="103" t="s">
        <v>427</v>
      </c>
      <c r="N837" s="108"/>
      <c r="O837" s="105"/>
    </row>
    <row r="838" spans="1:15" ht="187.2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5"/>
    </row>
    <row r="839" spans="1:15" ht="187.2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306</v>
      </c>
      <c r="H839" s="57" t="s">
        <v>295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1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381</v>
      </c>
      <c r="O839" s="105"/>
    </row>
    <row r="840" spans="1:15" ht="187.2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309</v>
      </c>
      <c r="I840" s="24">
        <v>728</v>
      </c>
      <c r="J840" s="24">
        <v>728</v>
      </c>
      <c r="K840" s="32">
        <f t="shared" si="48"/>
        <v>1</v>
      </c>
      <c r="L840" s="122"/>
      <c r="M840" s="20"/>
      <c r="N840" s="34" t="s">
        <v>381</v>
      </c>
      <c r="O840" s="105"/>
    </row>
    <row r="841" spans="1:15" ht="187.2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167</v>
      </c>
      <c r="H841" s="57" t="s">
        <v>465</v>
      </c>
      <c r="I841" s="20">
        <v>4837.6400000000003</v>
      </c>
      <c r="J841" s="20">
        <v>4837.6400000000003</v>
      </c>
      <c r="K841" s="32">
        <f t="shared" si="48"/>
        <v>1</v>
      </c>
      <c r="L841" s="122"/>
      <c r="M841" s="20"/>
      <c r="N841" s="34" t="s">
        <v>381</v>
      </c>
      <c r="O841" s="105"/>
    </row>
    <row r="842" spans="1:15" ht="187.2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308</v>
      </c>
      <c r="H842" s="57" t="s">
        <v>309</v>
      </c>
      <c r="I842" s="27">
        <v>182</v>
      </c>
      <c r="J842" s="27">
        <v>182</v>
      </c>
      <c r="K842" s="32">
        <f t="shared" si="48"/>
        <v>1</v>
      </c>
      <c r="L842" s="122"/>
      <c r="M842" s="20"/>
      <c r="N842" s="34" t="s">
        <v>381</v>
      </c>
      <c r="O842" s="105"/>
    </row>
    <row r="843" spans="1:15" ht="187.2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315</v>
      </c>
      <c r="H843" s="57" t="s">
        <v>261</v>
      </c>
      <c r="I843" s="20">
        <v>156</v>
      </c>
      <c r="J843" s="20">
        <v>156</v>
      </c>
      <c r="K843" s="32">
        <f t="shared" si="48"/>
        <v>1</v>
      </c>
      <c r="L843" s="122"/>
      <c r="M843" s="20"/>
      <c r="N843" s="34" t="s">
        <v>381</v>
      </c>
      <c r="O843" s="105"/>
    </row>
    <row r="844" spans="1:15" ht="187.2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271</v>
      </c>
      <c r="I844" s="20">
        <v>3521.8</v>
      </c>
      <c r="J844" s="20">
        <v>3521.8</v>
      </c>
      <c r="K844" s="32">
        <f t="shared" si="48"/>
        <v>1</v>
      </c>
      <c r="L844" s="122"/>
      <c r="M844" s="20"/>
      <c r="N844" s="35" t="s">
        <v>54</v>
      </c>
      <c r="O844" s="105"/>
    </row>
    <row r="845" spans="1:15" ht="187.2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2"/>
      <c r="M845" s="30"/>
      <c r="N845" s="30"/>
      <c r="O845" s="105"/>
    </row>
    <row r="846" spans="1:15" ht="187.2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2"/>
      <c r="M846" s="20"/>
      <c r="N846" s="35"/>
      <c r="O846" s="105"/>
    </row>
    <row r="847" spans="1:15" ht="187.2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306</v>
      </c>
      <c r="H847" s="57" t="s">
        <v>295</v>
      </c>
      <c r="I847" s="20">
        <v>52</v>
      </c>
      <c r="J847" s="20">
        <v>52</v>
      </c>
      <c r="K847" s="32">
        <f t="shared" ref="K847:K852" si="52">J847/I847</f>
        <v>1</v>
      </c>
      <c r="L847" s="122"/>
      <c r="M847" s="20"/>
      <c r="N847" s="34" t="s">
        <v>381</v>
      </c>
      <c r="O847" s="105"/>
    </row>
    <row r="848" spans="1:15" ht="187.2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309</v>
      </c>
      <c r="I848" s="24">
        <v>728</v>
      </c>
      <c r="J848" s="24">
        <v>728</v>
      </c>
      <c r="K848" s="32">
        <f t="shared" si="52"/>
        <v>1</v>
      </c>
      <c r="L848" s="122"/>
      <c r="M848" s="20"/>
      <c r="N848" s="34" t="s">
        <v>381</v>
      </c>
      <c r="O848" s="105"/>
    </row>
    <row r="849" spans="1:15" ht="187.2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167</v>
      </c>
      <c r="H849" s="57" t="s">
        <v>465</v>
      </c>
      <c r="I849" s="20">
        <v>5080.91</v>
      </c>
      <c r="J849" s="20">
        <v>5080.91</v>
      </c>
      <c r="K849" s="32">
        <f t="shared" si="52"/>
        <v>1</v>
      </c>
      <c r="L849" s="122"/>
      <c r="M849" s="20"/>
      <c r="N849" s="34" t="s">
        <v>381</v>
      </c>
      <c r="O849" s="105"/>
    </row>
    <row r="850" spans="1:15" ht="187.2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308</v>
      </c>
      <c r="H850" s="57" t="s">
        <v>309</v>
      </c>
      <c r="I850" s="27">
        <v>182</v>
      </c>
      <c r="J850" s="27">
        <v>182</v>
      </c>
      <c r="K850" s="32">
        <f t="shared" si="52"/>
        <v>1</v>
      </c>
      <c r="L850" s="122"/>
      <c r="M850" s="20"/>
      <c r="N850" s="34" t="s">
        <v>381</v>
      </c>
      <c r="O850" s="105"/>
    </row>
    <row r="851" spans="1:15" ht="187.2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315</v>
      </c>
      <c r="H851" s="57" t="s">
        <v>261</v>
      </c>
      <c r="I851" s="20">
        <v>116</v>
      </c>
      <c r="J851" s="20">
        <v>103</v>
      </c>
      <c r="K851" s="32">
        <f t="shared" si="52"/>
        <v>0.88793103448275867</v>
      </c>
      <c r="L851" s="122"/>
      <c r="M851" s="20" t="s">
        <v>57</v>
      </c>
      <c r="N851" s="34" t="s">
        <v>381</v>
      </c>
      <c r="O851" s="105"/>
    </row>
    <row r="852" spans="1:15" ht="187.2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271</v>
      </c>
      <c r="I852" s="20">
        <v>3698.9</v>
      </c>
      <c r="J852" s="20">
        <v>3698.9</v>
      </c>
      <c r="K852" s="32">
        <f t="shared" si="52"/>
        <v>1</v>
      </c>
      <c r="L852" s="122"/>
      <c r="M852" s="20"/>
      <c r="N852" s="35" t="s">
        <v>54</v>
      </c>
      <c r="O852" s="105"/>
    </row>
    <row r="853" spans="1:15" ht="187.2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2"/>
      <c r="M853" s="30"/>
      <c r="N853" s="30"/>
      <c r="O853" s="105"/>
    </row>
    <row r="854" spans="1:15" ht="187.2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2"/>
      <c r="M854" s="20"/>
      <c r="N854" s="35"/>
      <c r="O854" s="105"/>
    </row>
    <row r="855" spans="1:15" ht="187.2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306</v>
      </c>
      <c r="H855" s="57" t="s">
        <v>295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2"/>
      <c r="M855" s="19" t="s">
        <v>51</v>
      </c>
      <c r="N855" s="34" t="s">
        <v>381</v>
      </c>
      <c r="O855" s="105"/>
    </row>
    <row r="856" spans="1:15" ht="187.2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309</v>
      </c>
      <c r="I856" s="24">
        <v>572</v>
      </c>
      <c r="J856" s="24">
        <v>583</v>
      </c>
      <c r="K856" s="32">
        <f t="shared" si="53"/>
        <v>1.0192307692307692</v>
      </c>
      <c r="L856" s="122"/>
      <c r="M856" s="20"/>
      <c r="N856" s="34" t="s">
        <v>381</v>
      </c>
      <c r="O856" s="105"/>
    </row>
    <row r="857" spans="1:15" ht="187.2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167</v>
      </c>
      <c r="H857" s="57" t="s">
        <v>465</v>
      </c>
      <c r="I857" s="20">
        <v>4927.1000000000004</v>
      </c>
      <c r="J857" s="20">
        <v>4834.13</v>
      </c>
      <c r="K857" s="32">
        <f t="shared" si="53"/>
        <v>0.98113088835217466</v>
      </c>
      <c r="L857" s="122"/>
      <c r="M857" s="20"/>
      <c r="N857" s="34" t="s">
        <v>381</v>
      </c>
      <c r="O857" s="105"/>
    </row>
    <row r="858" spans="1:15" ht="187.2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308</v>
      </c>
      <c r="H858" s="57" t="s">
        <v>309</v>
      </c>
      <c r="I858" s="27">
        <v>143</v>
      </c>
      <c r="J858" s="27">
        <v>146</v>
      </c>
      <c r="K858" s="32">
        <f t="shared" si="53"/>
        <v>1.020979020979021</v>
      </c>
      <c r="L858" s="122"/>
      <c r="M858" s="20"/>
      <c r="N858" s="34" t="s">
        <v>381</v>
      </c>
      <c r="O858" s="105"/>
    </row>
    <row r="859" spans="1:15" ht="187.2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315</v>
      </c>
      <c r="H859" s="57" t="s">
        <v>261</v>
      </c>
      <c r="I859" s="20">
        <v>92</v>
      </c>
      <c r="J859" s="20">
        <v>93</v>
      </c>
      <c r="K859" s="32">
        <f t="shared" si="53"/>
        <v>1.0108695652173914</v>
      </c>
      <c r="L859" s="122"/>
      <c r="M859" s="20" t="s">
        <v>57</v>
      </c>
      <c r="N859" s="34" t="s">
        <v>381</v>
      </c>
      <c r="O859" s="105"/>
    </row>
    <row r="860" spans="1:15" ht="187.2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271</v>
      </c>
      <c r="I860" s="20">
        <v>2818.3</v>
      </c>
      <c r="J860" s="20">
        <v>2818.3</v>
      </c>
      <c r="K860" s="32">
        <f t="shared" si="53"/>
        <v>1</v>
      </c>
      <c r="L860" s="122"/>
      <c r="M860" s="20"/>
      <c r="N860" s="35" t="s">
        <v>54</v>
      </c>
      <c r="O860" s="105"/>
    </row>
    <row r="861" spans="1:15" ht="187.2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2"/>
      <c r="M861" s="30"/>
      <c r="N861" s="30"/>
      <c r="O861" s="105"/>
    </row>
    <row r="862" spans="1:15" ht="187.2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2"/>
      <c r="M862" s="20"/>
      <c r="N862" s="35"/>
      <c r="O862" s="105"/>
    </row>
    <row r="863" spans="1:15" ht="187.2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306</v>
      </c>
      <c r="H863" s="57" t="s">
        <v>295</v>
      </c>
      <c r="I863" s="20">
        <v>52</v>
      </c>
      <c r="J863" s="20">
        <v>52</v>
      </c>
      <c r="K863" s="32">
        <f t="shared" ref="K863:K868" si="54">J863/I863</f>
        <v>1</v>
      </c>
      <c r="L863" s="122"/>
      <c r="M863" s="20"/>
      <c r="N863" s="34" t="s">
        <v>381</v>
      </c>
      <c r="O863" s="105"/>
    </row>
    <row r="864" spans="1:15" ht="187.2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309</v>
      </c>
      <c r="I864" s="24">
        <v>572</v>
      </c>
      <c r="J864" s="24">
        <v>572</v>
      </c>
      <c r="K864" s="32">
        <f t="shared" si="54"/>
        <v>1</v>
      </c>
      <c r="L864" s="122"/>
      <c r="M864" s="20"/>
      <c r="N864" s="34" t="s">
        <v>381</v>
      </c>
      <c r="O864" s="105"/>
    </row>
    <row r="865" spans="1:15" ht="187.2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167</v>
      </c>
      <c r="H865" s="57" t="s">
        <v>465</v>
      </c>
      <c r="I865" s="20">
        <v>4668.88</v>
      </c>
      <c r="J865" s="20">
        <v>4668.88</v>
      </c>
      <c r="K865" s="32">
        <f t="shared" si="54"/>
        <v>1</v>
      </c>
      <c r="L865" s="122"/>
      <c r="M865" s="20"/>
      <c r="N865" s="34" t="s">
        <v>381</v>
      </c>
      <c r="O865" s="105"/>
    </row>
    <row r="866" spans="1:15" ht="187.2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308</v>
      </c>
      <c r="H866" s="57" t="s">
        <v>309</v>
      </c>
      <c r="I866" s="27">
        <v>143</v>
      </c>
      <c r="J866" s="27">
        <v>143</v>
      </c>
      <c r="K866" s="32">
        <f t="shared" si="54"/>
        <v>1</v>
      </c>
      <c r="L866" s="122"/>
      <c r="M866" s="20"/>
      <c r="N866" s="34" t="s">
        <v>381</v>
      </c>
      <c r="O866" s="105"/>
    </row>
    <row r="867" spans="1:15" ht="187.2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315</v>
      </c>
      <c r="H867" s="57" t="s">
        <v>261</v>
      </c>
      <c r="I867" s="20">
        <v>91</v>
      </c>
      <c r="J867" s="20">
        <v>86</v>
      </c>
      <c r="K867" s="32">
        <f t="shared" si="54"/>
        <v>0.94505494505494503</v>
      </c>
      <c r="L867" s="122"/>
      <c r="M867" s="20" t="s">
        <v>62</v>
      </c>
      <c r="N867" s="34" t="s">
        <v>381</v>
      </c>
      <c r="O867" s="105"/>
    </row>
    <row r="868" spans="1:15" ht="187.2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271</v>
      </c>
      <c r="I868" s="20">
        <v>2670.6</v>
      </c>
      <c r="J868" s="20">
        <v>2670.6</v>
      </c>
      <c r="K868" s="32">
        <f t="shared" si="54"/>
        <v>1</v>
      </c>
      <c r="L868" s="122"/>
      <c r="M868" s="20"/>
      <c r="N868" s="35" t="s">
        <v>54</v>
      </c>
      <c r="O868" s="105"/>
    </row>
    <row r="869" spans="1:15" ht="187.2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2"/>
      <c r="M869" s="30"/>
      <c r="N869" s="30"/>
      <c r="O869" s="105"/>
    </row>
    <row r="870" spans="1:15" ht="187.2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2"/>
      <c r="M870" s="20"/>
      <c r="N870" s="35"/>
      <c r="O870" s="105"/>
    </row>
    <row r="871" spans="1:15" ht="187.2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306</v>
      </c>
      <c r="H871" s="57" t="s">
        <v>295</v>
      </c>
      <c r="I871" s="20">
        <v>52</v>
      </c>
      <c r="J871" s="20">
        <v>52</v>
      </c>
      <c r="K871" s="32">
        <f t="shared" ref="K871:K876" si="55">J871/I871</f>
        <v>1</v>
      </c>
      <c r="L871" s="122"/>
      <c r="M871" s="20"/>
      <c r="N871" s="34" t="s">
        <v>381</v>
      </c>
      <c r="O871" s="105"/>
    </row>
    <row r="872" spans="1:15" ht="187.2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309</v>
      </c>
      <c r="I872" s="24">
        <v>572</v>
      </c>
      <c r="J872" s="24">
        <v>572</v>
      </c>
      <c r="K872" s="32">
        <f t="shared" si="55"/>
        <v>1</v>
      </c>
      <c r="L872" s="122"/>
      <c r="M872" s="20"/>
      <c r="N872" s="34" t="s">
        <v>381</v>
      </c>
      <c r="O872" s="105"/>
    </row>
    <row r="873" spans="1:15" ht="187.2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167</v>
      </c>
      <c r="H873" s="57" t="s">
        <v>465</v>
      </c>
      <c r="I873" s="20">
        <v>5539.16</v>
      </c>
      <c r="J873" s="20">
        <v>5539.16</v>
      </c>
      <c r="K873" s="32">
        <f t="shared" si="55"/>
        <v>1</v>
      </c>
      <c r="L873" s="122"/>
      <c r="M873" s="20"/>
      <c r="N873" s="34" t="s">
        <v>381</v>
      </c>
      <c r="O873" s="105"/>
    </row>
    <row r="874" spans="1:15" ht="187.2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308</v>
      </c>
      <c r="H874" s="57" t="s">
        <v>309</v>
      </c>
      <c r="I874" s="27">
        <v>143</v>
      </c>
      <c r="J874" s="27">
        <v>143</v>
      </c>
      <c r="K874" s="32">
        <f t="shared" si="55"/>
        <v>1</v>
      </c>
      <c r="L874" s="122"/>
      <c r="M874" s="20"/>
      <c r="N874" s="34" t="s">
        <v>381</v>
      </c>
      <c r="O874" s="105"/>
    </row>
    <row r="875" spans="1:15" ht="187.2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315</v>
      </c>
      <c r="H875" s="57" t="s">
        <v>261</v>
      </c>
      <c r="I875" s="20">
        <v>62</v>
      </c>
      <c r="J875" s="20">
        <v>66</v>
      </c>
      <c r="K875" s="32">
        <f t="shared" si="55"/>
        <v>1.064516129032258</v>
      </c>
      <c r="L875" s="122"/>
      <c r="M875" s="20"/>
      <c r="N875" s="34" t="s">
        <v>381</v>
      </c>
      <c r="O875" s="105"/>
    </row>
    <row r="876" spans="1:15" ht="187.2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271</v>
      </c>
      <c r="I876" s="20">
        <v>3168.4</v>
      </c>
      <c r="J876" s="20">
        <v>3168.4</v>
      </c>
      <c r="K876" s="32">
        <f t="shared" si="55"/>
        <v>1</v>
      </c>
      <c r="L876" s="123"/>
      <c r="M876" s="20"/>
      <c r="N876" s="35" t="s">
        <v>54</v>
      </c>
      <c r="O876" s="106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0:L74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F25:O25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54"/>
  <sheetViews>
    <sheetView tabSelected="1" view="pageBreakPreview" topLeftCell="A25" zoomScale="70" zoomScaleNormal="90" zoomScaleSheetLayoutView="70" workbookViewId="0">
      <selection activeCell="K33" sqref="K33"/>
    </sheetView>
  </sheetViews>
  <sheetFormatPr defaultRowHeight="14.4"/>
  <cols>
    <col min="2" max="2" width="19.33203125" customWidth="1"/>
    <col min="3" max="3" width="21.44140625" customWidth="1"/>
    <col min="4" max="4" width="13.44140625" customWidth="1"/>
    <col min="5" max="5" width="16.109375" customWidth="1"/>
    <col min="6" max="6" width="19.88671875" customWidth="1"/>
    <col min="7" max="7" width="9.5546875" customWidth="1"/>
    <col min="8" max="8" width="20.88671875" customWidth="1"/>
    <col min="9" max="9" width="15" customWidth="1"/>
    <col min="10" max="10" width="18.5546875" customWidth="1"/>
    <col min="11" max="11" width="15.44140625" customWidth="1"/>
    <col min="12" max="12" width="18.109375" customWidth="1"/>
    <col min="13" max="13" width="17.5546875" customWidth="1"/>
    <col min="14" max="14" width="11.88671875" customWidth="1"/>
    <col min="17" max="17" width="14.5546875" customWidth="1"/>
  </cols>
  <sheetData>
    <row r="1" spans="2:14" ht="18">
      <c r="M1" s="78"/>
    </row>
    <row r="2" spans="2:14" ht="15.6">
      <c r="M2" s="77"/>
    </row>
    <row r="3" spans="2:14" ht="15.6">
      <c r="M3" s="77"/>
    </row>
    <row r="4" spans="2:14">
      <c r="F4" s="147" t="s">
        <v>675</v>
      </c>
      <c r="G4" s="147"/>
      <c r="H4" s="147"/>
      <c r="I4" s="147"/>
      <c r="J4" s="147"/>
      <c r="K4" s="147"/>
    </row>
    <row r="5" spans="2:14">
      <c r="F5" s="147"/>
      <c r="G5" s="147"/>
      <c r="H5" s="147"/>
      <c r="I5" s="147"/>
      <c r="J5" s="147"/>
      <c r="K5" s="147"/>
    </row>
    <row r="6" spans="2:14" ht="51.75" customHeight="1">
      <c r="F6" s="147"/>
      <c r="G6" s="147"/>
      <c r="H6" s="147"/>
      <c r="I6" s="147"/>
      <c r="J6" s="147"/>
      <c r="K6" s="147"/>
    </row>
    <row r="7" spans="2:14" ht="16.5" customHeight="1"/>
    <row r="8" spans="2:14" ht="161.4" customHeight="1">
      <c r="B8" s="1" t="s">
        <v>65</v>
      </c>
      <c r="C8" s="1" t="s">
        <v>69</v>
      </c>
      <c r="D8" s="1" t="s">
        <v>70</v>
      </c>
      <c r="E8" s="1" t="s">
        <v>66</v>
      </c>
      <c r="F8" s="74" t="s">
        <v>419</v>
      </c>
      <c r="G8" s="75" t="s">
        <v>411</v>
      </c>
      <c r="H8" s="75" t="s">
        <v>71</v>
      </c>
      <c r="I8" s="75" t="s">
        <v>676</v>
      </c>
      <c r="J8" s="75" t="s">
        <v>72</v>
      </c>
      <c r="K8" s="75" t="s">
        <v>74</v>
      </c>
      <c r="L8" s="75" t="s">
        <v>73</v>
      </c>
      <c r="M8" s="75" t="s">
        <v>409</v>
      </c>
      <c r="N8" s="75" t="s">
        <v>412</v>
      </c>
    </row>
    <row r="9" spans="2:14" ht="57" customHeight="1">
      <c r="B9" s="139" t="s">
        <v>85</v>
      </c>
      <c r="C9" s="128" t="s">
        <v>80</v>
      </c>
      <c r="D9" s="79" t="s">
        <v>414</v>
      </c>
      <c r="E9" s="79" t="s">
        <v>67</v>
      </c>
      <c r="F9" s="82" t="s">
        <v>81</v>
      </c>
      <c r="G9" s="81" t="s">
        <v>75</v>
      </c>
      <c r="H9" s="76">
        <v>100</v>
      </c>
      <c r="I9" s="76">
        <v>100</v>
      </c>
      <c r="J9" s="76">
        <v>100</v>
      </c>
      <c r="K9" s="142">
        <v>100</v>
      </c>
      <c r="L9" s="75"/>
      <c r="M9" s="87" t="s">
        <v>84</v>
      </c>
      <c r="N9" s="145">
        <v>95.82</v>
      </c>
    </row>
    <row r="10" spans="2:14" ht="75" customHeight="1">
      <c r="B10" s="140"/>
      <c r="C10" s="136"/>
      <c r="D10" s="79" t="s">
        <v>414</v>
      </c>
      <c r="E10" s="79" t="s">
        <v>67</v>
      </c>
      <c r="F10" s="80" t="s">
        <v>82</v>
      </c>
      <c r="G10" s="81" t="s">
        <v>75</v>
      </c>
      <c r="H10" s="76">
        <v>100</v>
      </c>
      <c r="I10" s="76">
        <v>100</v>
      </c>
      <c r="J10" s="76">
        <v>100</v>
      </c>
      <c r="K10" s="143"/>
      <c r="L10" s="75"/>
      <c r="M10" s="87" t="s">
        <v>84</v>
      </c>
      <c r="N10" s="146"/>
    </row>
    <row r="11" spans="2:14" ht="124.8" customHeight="1">
      <c r="B11" s="140"/>
      <c r="C11" s="136"/>
      <c r="D11" s="79" t="s">
        <v>414</v>
      </c>
      <c r="E11" s="79" t="s">
        <v>67</v>
      </c>
      <c r="F11" s="82" t="s">
        <v>78</v>
      </c>
      <c r="G11" s="81" t="s">
        <v>75</v>
      </c>
      <c r="H11" s="76">
        <v>99</v>
      </c>
      <c r="I11" s="76">
        <v>99</v>
      </c>
      <c r="J11" s="76">
        <v>100</v>
      </c>
      <c r="K11" s="143"/>
      <c r="L11" s="75"/>
      <c r="M11" s="87" t="s">
        <v>84</v>
      </c>
      <c r="N11" s="146"/>
    </row>
    <row r="12" spans="2:14" ht="44.4" customHeight="1">
      <c r="B12" s="140"/>
      <c r="C12" s="129"/>
      <c r="D12" s="79" t="s">
        <v>414</v>
      </c>
      <c r="E12" s="79" t="s">
        <v>68</v>
      </c>
      <c r="F12" s="82" t="s">
        <v>76</v>
      </c>
      <c r="G12" s="81" t="s">
        <v>77</v>
      </c>
      <c r="H12" s="76">
        <v>83</v>
      </c>
      <c r="I12" s="76">
        <v>83</v>
      </c>
      <c r="J12" s="76">
        <v>100</v>
      </c>
      <c r="K12" s="144"/>
      <c r="L12" s="75"/>
      <c r="M12" s="87" t="s">
        <v>84</v>
      </c>
      <c r="N12" s="146"/>
    </row>
    <row r="13" spans="2:14" ht="52.2" customHeight="1">
      <c r="B13" s="140"/>
      <c r="C13" s="128" t="s">
        <v>677</v>
      </c>
      <c r="D13" s="79" t="s">
        <v>414</v>
      </c>
      <c r="E13" s="79" t="s">
        <v>67</v>
      </c>
      <c r="F13" s="82" t="s">
        <v>81</v>
      </c>
      <c r="G13" s="81" t="s">
        <v>75</v>
      </c>
      <c r="H13" s="76">
        <v>100</v>
      </c>
      <c r="I13" s="76">
        <v>100</v>
      </c>
      <c r="J13" s="76">
        <v>100</v>
      </c>
      <c r="K13" s="130">
        <v>100</v>
      </c>
      <c r="L13" s="76"/>
      <c r="M13" s="87" t="s">
        <v>84</v>
      </c>
      <c r="N13" s="146"/>
    </row>
    <row r="14" spans="2:14" ht="67.8" customHeight="1">
      <c r="B14" s="140"/>
      <c r="C14" s="136"/>
      <c r="D14" s="79" t="s">
        <v>414</v>
      </c>
      <c r="E14" s="79" t="s">
        <v>67</v>
      </c>
      <c r="F14" s="80" t="s">
        <v>82</v>
      </c>
      <c r="G14" s="81" t="s">
        <v>75</v>
      </c>
      <c r="H14" s="76">
        <v>100</v>
      </c>
      <c r="I14" s="76">
        <v>100</v>
      </c>
      <c r="J14" s="76">
        <v>100</v>
      </c>
      <c r="K14" s="137"/>
      <c r="L14" s="76"/>
      <c r="M14" s="87" t="s">
        <v>84</v>
      </c>
      <c r="N14" s="146"/>
    </row>
    <row r="15" spans="2:14" ht="105" customHeight="1">
      <c r="B15" s="140"/>
      <c r="C15" s="136"/>
      <c r="D15" s="79" t="s">
        <v>414</v>
      </c>
      <c r="E15" s="79" t="s">
        <v>67</v>
      </c>
      <c r="F15" s="82" t="s">
        <v>78</v>
      </c>
      <c r="G15" s="81" t="s">
        <v>75</v>
      </c>
      <c r="H15" s="76">
        <v>99</v>
      </c>
      <c r="I15" s="76">
        <v>99</v>
      </c>
      <c r="J15" s="76">
        <v>100</v>
      </c>
      <c r="K15" s="137"/>
      <c r="L15" s="83"/>
      <c r="M15" s="87" t="s">
        <v>84</v>
      </c>
      <c r="N15" s="146"/>
    </row>
    <row r="16" spans="2:14" ht="30.75" customHeight="1">
      <c r="B16" s="141"/>
      <c r="C16" s="129"/>
      <c r="D16" s="79" t="s">
        <v>414</v>
      </c>
      <c r="E16" s="79" t="s">
        <v>68</v>
      </c>
      <c r="F16" s="82" t="s">
        <v>76</v>
      </c>
      <c r="G16" s="81" t="s">
        <v>77</v>
      </c>
      <c r="H16" s="76">
        <v>1</v>
      </c>
      <c r="I16" s="76">
        <v>1</v>
      </c>
      <c r="J16" s="76">
        <v>100</v>
      </c>
      <c r="K16" s="148"/>
      <c r="L16" s="76"/>
      <c r="M16" s="87" t="s">
        <v>84</v>
      </c>
      <c r="N16" s="146"/>
    </row>
    <row r="17" spans="2:14" ht="53.25" customHeight="1">
      <c r="B17" s="126"/>
      <c r="C17" s="128" t="s">
        <v>678</v>
      </c>
      <c r="D17" s="79" t="s">
        <v>414</v>
      </c>
      <c r="E17" s="79" t="s">
        <v>67</v>
      </c>
      <c r="F17" s="82" t="s">
        <v>81</v>
      </c>
      <c r="G17" s="81" t="s">
        <v>75</v>
      </c>
      <c r="H17" s="76">
        <v>100</v>
      </c>
      <c r="I17" s="76">
        <v>100</v>
      </c>
      <c r="J17" s="76">
        <v>100</v>
      </c>
      <c r="K17" s="130">
        <v>100</v>
      </c>
      <c r="L17" s="76"/>
      <c r="M17" s="87" t="s">
        <v>84</v>
      </c>
      <c r="N17" s="146"/>
    </row>
    <row r="18" spans="2:14" ht="55.2">
      <c r="B18" s="138"/>
      <c r="C18" s="136"/>
      <c r="D18" s="79" t="s">
        <v>414</v>
      </c>
      <c r="E18" s="79" t="s">
        <v>67</v>
      </c>
      <c r="F18" s="80" t="s">
        <v>82</v>
      </c>
      <c r="G18" s="81" t="s">
        <v>75</v>
      </c>
      <c r="H18" s="76">
        <v>100</v>
      </c>
      <c r="I18" s="76">
        <v>100</v>
      </c>
      <c r="J18" s="76">
        <v>100</v>
      </c>
      <c r="K18" s="137"/>
      <c r="L18" s="76"/>
      <c r="M18" s="87" t="s">
        <v>84</v>
      </c>
      <c r="N18" s="146"/>
    </row>
    <row r="19" spans="2:14" ht="121.2" customHeight="1">
      <c r="B19" s="138"/>
      <c r="C19" s="136"/>
      <c r="D19" s="79" t="s">
        <v>414</v>
      </c>
      <c r="E19" s="79" t="s">
        <v>67</v>
      </c>
      <c r="F19" s="82" t="s">
        <v>78</v>
      </c>
      <c r="G19" s="81" t="s">
        <v>75</v>
      </c>
      <c r="H19" s="76">
        <v>99</v>
      </c>
      <c r="I19" s="76">
        <v>99</v>
      </c>
      <c r="J19" s="76">
        <v>100</v>
      </c>
      <c r="K19" s="137"/>
      <c r="L19" s="83"/>
      <c r="M19" s="87" t="s">
        <v>84</v>
      </c>
      <c r="N19" s="146"/>
    </row>
    <row r="20" spans="2:14" ht="34.5" customHeight="1">
      <c r="B20" s="127"/>
      <c r="C20" s="129"/>
      <c r="D20" s="79" t="s">
        <v>414</v>
      </c>
      <c r="E20" s="79" t="s">
        <v>68</v>
      </c>
      <c r="F20" s="82" t="s">
        <v>76</v>
      </c>
      <c r="G20" s="81" t="s">
        <v>77</v>
      </c>
      <c r="H20" s="76">
        <v>102</v>
      </c>
      <c r="I20" s="76">
        <v>102</v>
      </c>
      <c r="J20" s="76">
        <v>100</v>
      </c>
      <c r="K20" s="131"/>
      <c r="L20" s="76"/>
      <c r="M20" s="87" t="s">
        <v>84</v>
      </c>
      <c r="N20" s="146"/>
    </row>
    <row r="21" spans="2:14" ht="54.75" customHeight="1">
      <c r="B21" s="91"/>
      <c r="C21" s="128" t="s">
        <v>679</v>
      </c>
      <c r="D21" s="79" t="s">
        <v>414</v>
      </c>
      <c r="E21" s="79" t="s">
        <v>67</v>
      </c>
      <c r="F21" s="82" t="s">
        <v>81</v>
      </c>
      <c r="G21" s="81" t="s">
        <v>75</v>
      </c>
      <c r="H21" s="76">
        <v>100</v>
      </c>
      <c r="I21" s="84">
        <v>100</v>
      </c>
      <c r="J21" s="84">
        <v>100</v>
      </c>
      <c r="K21" s="132">
        <v>100</v>
      </c>
      <c r="L21" s="84"/>
      <c r="M21" s="87" t="s">
        <v>84</v>
      </c>
      <c r="N21" s="146"/>
    </row>
    <row r="22" spans="2:14" ht="63" customHeight="1">
      <c r="B22" s="92"/>
      <c r="C22" s="136"/>
      <c r="D22" s="79" t="s">
        <v>414</v>
      </c>
      <c r="E22" s="79" t="s">
        <v>67</v>
      </c>
      <c r="F22" s="80" t="s">
        <v>82</v>
      </c>
      <c r="G22" s="81" t="s">
        <v>75</v>
      </c>
      <c r="H22" s="76">
        <v>100</v>
      </c>
      <c r="I22" s="84">
        <v>100</v>
      </c>
      <c r="J22" s="84">
        <v>100</v>
      </c>
      <c r="K22" s="134"/>
      <c r="L22" s="85"/>
      <c r="M22" s="87" t="s">
        <v>84</v>
      </c>
      <c r="N22" s="146"/>
    </row>
    <row r="23" spans="2:14" ht="123.6" customHeight="1">
      <c r="B23" s="92"/>
      <c r="C23" s="136"/>
      <c r="D23" s="79" t="s">
        <v>414</v>
      </c>
      <c r="E23" s="79" t="s">
        <v>67</v>
      </c>
      <c r="F23" s="82" t="s">
        <v>78</v>
      </c>
      <c r="G23" s="81" t="s">
        <v>75</v>
      </c>
      <c r="H23" s="76">
        <v>99</v>
      </c>
      <c r="I23" s="84">
        <v>99</v>
      </c>
      <c r="J23" s="84">
        <v>100</v>
      </c>
      <c r="K23" s="134"/>
      <c r="L23" s="86"/>
      <c r="M23" s="87" t="s">
        <v>84</v>
      </c>
      <c r="N23" s="146"/>
    </row>
    <row r="24" spans="2:14" ht="43.8" customHeight="1">
      <c r="B24" s="137"/>
      <c r="C24" s="129"/>
      <c r="D24" s="79" t="s">
        <v>414</v>
      </c>
      <c r="E24" s="79" t="s">
        <v>68</v>
      </c>
      <c r="F24" s="82" t="s">
        <v>76</v>
      </c>
      <c r="G24" s="81" t="s">
        <v>77</v>
      </c>
      <c r="H24" s="76">
        <v>236</v>
      </c>
      <c r="I24" s="84">
        <v>236</v>
      </c>
      <c r="J24" s="84">
        <v>100</v>
      </c>
      <c r="K24" s="135"/>
      <c r="L24" s="85"/>
      <c r="M24" s="87" t="s">
        <v>84</v>
      </c>
      <c r="N24" s="146"/>
    </row>
    <row r="25" spans="2:14" ht="43.8" customHeight="1">
      <c r="B25" s="137"/>
      <c r="C25" s="128" t="s">
        <v>680</v>
      </c>
      <c r="D25" s="79" t="s">
        <v>414</v>
      </c>
      <c r="E25" s="79" t="s">
        <v>67</v>
      </c>
      <c r="F25" s="82" t="s">
        <v>78</v>
      </c>
      <c r="G25" s="81" t="s">
        <v>75</v>
      </c>
      <c r="H25" s="76">
        <v>99</v>
      </c>
      <c r="I25" s="84">
        <v>99</v>
      </c>
      <c r="J25" s="84">
        <v>100</v>
      </c>
      <c r="K25" s="90"/>
      <c r="L25" s="85"/>
      <c r="M25" s="87"/>
      <c r="N25" s="146"/>
    </row>
    <row r="26" spans="2:14" ht="43.8" customHeight="1">
      <c r="B26" s="131"/>
      <c r="C26" s="129"/>
      <c r="D26" s="79" t="s">
        <v>414</v>
      </c>
      <c r="E26" s="79" t="s">
        <v>68</v>
      </c>
      <c r="F26" s="82" t="s">
        <v>79</v>
      </c>
      <c r="G26" s="81" t="s">
        <v>77</v>
      </c>
      <c r="H26" s="76">
        <v>1</v>
      </c>
      <c r="I26" s="84">
        <v>1</v>
      </c>
      <c r="J26" s="84">
        <v>100</v>
      </c>
      <c r="K26" s="90">
        <v>100</v>
      </c>
      <c r="L26" s="85"/>
      <c r="M26" s="87"/>
      <c r="N26" s="146"/>
    </row>
    <row r="27" spans="2:14" ht="45.75" customHeight="1">
      <c r="B27" s="126"/>
      <c r="C27" s="128" t="s">
        <v>681</v>
      </c>
      <c r="D27" s="79" t="s">
        <v>414</v>
      </c>
      <c r="E27" s="79" t="s">
        <v>67</v>
      </c>
      <c r="F27" s="82" t="s">
        <v>78</v>
      </c>
      <c r="G27" s="81" t="s">
        <v>75</v>
      </c>
      <c r="H27" s="76">
        <v>99</v>
      </c>
      <c r="I27" s="84">
        <v>99</v>
      </c>
      <c r="J27" s="84">
        <v>100</v>
      </c>
      <c r="K27" s="132">
        <v>100</v>
      </c>
      <c r="L27" s="83"/>
      <c r="M27" s="87" t="s">
        <v>84</v>
      </c>
      <c r="N27" s="146"/>
    </row>
    <row r="28" spans="2:14" ht="63" customHeight="1">
      <c r="B28" s="127"/>
      <c r="C28" s="129"/>
      <c r="D28" s="79" t="s">
        <v>414</v>
      </c>
      <c r="E28" s="79" t="s">
        <v>68</v>
      </c>
      <c r="F28" s="82" t="s">
        <v>79</v>
      </c>
      <c r="G28" s="81" t="s">
        <v>77</v>
      </c>
      <c r="H28" s="76">
        <v>412</v>
      </c>
      <c r="I28" s="84">
        <v>412</v>
      </c>
      <c r="J28" s="84">
        <v>100</v>
      </c>
      <c r="K28" s="133"/>
      <c r="L28" s="85"/>
      <c r="M28" s="87" t="s">
        <v>84</v>
      </c>
      <c r="N28" s="146"/>
    </row>
    <row r="29" spans="2:14" ht="112.8" customHeight="1">
      <c r="B29" s="126"/>
      <c r="C29" s="128" t="s">
        <v>682</v>
      </c>
      <c r="D29" s="79" t="s">
        <v>414</v>
      </c>
      <c r="E29" s="79" t="s">
        <v>67</v>
      </c>
      <c r="F29" s="82" t="s">
        <v>78</v>
      </c>
      <c r="G29" s="81" t="s">
        <v>75</v>
      </c>
      <c r="H29" s="76">
        <v>99</v>
      </c>
      <c r="I29" s="76">
        <v>99</v>
      </c>
      <c r="J29" s="76">
        <v>100</v>
      </c>
      <c r="K29" s="130">
        <v>100</v>
      </c>
      <c r="L29" s="83"/>
      <c r="M29" s="87" t="s">
        <v>84</v>
      </c>
      <c r="N29" s="146"/>
    </row>
    <row r="30" spans="2:14" ht="34.5" customHeight="1">
      <c r="B30" s="127"/>
      <c r="C30" s="129"/>
      <c r="D30" s="79" t="s">
        <v>414</v>
      </c>
      <c r="E30" s="79" t="s">
        <v>68</v>
      </c>
      <c r="F30" s="82" t="s">
        <v>79</v>
      </c>
      <c r="G30" s="81" t="s">
        <v>77</v>
      </c>
      <c r="H30" s="76">
        <v>9</v>
      </c>
      <c r="I30" s="76">
        <v>9</v>
      </c>
      <c r="J30" s="76">
        <v>100</v>
      </c>
      <c r="K30" s="131"/>
      <c r="L30" s="76"/>
      <c r="M30" s="87" t="s">
        <v>84</v>
      </c>
      <c r="N30" s="146"/>
    </row>
    <row r="31" spans="2:14" ht="72.599999999999994" customHeight="1">
      <c r="B31" s="126"/>
      <c r="C31" s="128" t="s">
        <v>683</v>
      </c>
      <c r="D31" s="79" t="s">
        <v>414</v>
      </c>
      <c r="E31" s="79" t="s">
        <v>67</v>
      </c>
      <c r="F31" s="82" t="s">
        <v>83</v>
      </c>
      <c r="G31" s="81" t="s">
        <v>75</v>
      </c>
      <c r="H31" s="76">
        <v>43.13</v>
      </c>
      <c r="I31" s="76">
        <v>43.13</v>
      </c>
      <c r="J31" s="76">
        <v>100</v>
      </c>
      <c r="K31" s="130">
        <v>66.55</v>
      </c>
      <c r="L31" s="139" t="s">
        <v>684</v>
      </c>
      <c r="M31" s="87" t="s">
        <v>84</v>
      </c>
      <c r="N31" s="146"/>
    </row>
    <row r="32" spans="2:14" ht="48" customHeight="1">
      <c r="B32" s="127"/>
      <c r="C32" s="129"/>
      <c r="D32" s="79" t="s">
        <v>414</v>
      </c>
      <c r="E32" s="79" t="s">
        <v>68</v>
      </c>
      <c r="F32" s="82" t="s">
        <v>76</v>
      </c>
      <c r="G32" s="79" t="s">
        <v>673</v>
      </c>
      <c r="H32" s="76">
        <v>12084</v>
      </c>
      <c r="I32" s="76">
        <v>3999</v>
      </c>
      <c r="J32" s="76">
        <v>33.090000000000003</v>
      </c>
      <c r="K32" s="131"/>
      <c r="L32" s="141"/>
      <c r="M32" s="87" t="s">
        <v>84</v>
      </c>
      <c r="N32" s="146"/>
    </row>
    <row r="33" spans="2:14" ht="54" customHeight="1">
      <c r="B33" s="88" t="s">
        <v>685</v>
      </c>
      <c r="N33" s="146"/>
    </row>
    <row r="34" spans="2:14" ht="38.25" customHeight="1">
      <c r="C34" t="s">
        <v>686</v>
      </c>
      <c r="N34" s="146"/>
    </row>
    <row r="35" spans="2:14" ht="42" customHeight="1">
      <c r="B35" s="89" t="s">
        <v>674</v>
      </c>
      <c r="N35" s="146"/>
    </row>
    <row r="38" spans="2:14" ht="8.25" customHeight="1"/>
    <row r="39" spans="2:14" hidden="1"/>
    <row r="40" spans="2:14" hidden="1"/>
    <row r="41" spans="2:14" ht="3" customHeight="1"/>
    <row r="42" spans="2:14" hidden="1"/>
    <row r="43" spans="2:14" hidden="1"/>
    <row r="44" spans="2:14" hidden="1"/>
    <row r="45" spans="2:14" hidden="1"/>
    <row r="46" spans="2:14" hidden="1"/>
    <row r="47" spans="2:14" hidden="1"/>
    <row r="48" spans="2:14" hidden="1"/>
    <row r="49" hidden="1"/>
    <row r="50" hidden="1"/>
    <row r="51" hidden="1"/>
    <row r="52" hidden="1"/>
    <row r="53" hidden="1"/>
    <row r="54" hidden="1"/>
  </sheetData>
  <mergeCells count="24">
    <mergeCell ref="B9:B16"/>
    <mergeCell ref="C9:C12"/>
    <mergeCell ref="K9:K12"/>
    <mergeCell ref="N9:N35"/>
    <mergeCell ref="F4:K6"/>
    <mergeCell ref="C13:C16"/>
    <mergeCell ref="K13:K16"/>
    <mergeCell ref="C17:C20"/>
    <mergeCell ref="L31:L32"/>
    <mergeCell ref="K21:K24"/>
    <mergeCell ref="C21:C24"/>
    <mergeCell ref="C25:C26"/>
    <mergeCell ref="B24:B26"/>
    <mergeCell ref="B17:B20"/>
    <mergeCell ref="K17:K20"/>
    <mergeCell ref="B31:B32"/>
    <mergeCell ref="C31:C32"/>
    <mergeCell ref="K31:K32"/>
    <mergeCell ref="B27:B28"/>
    <mergeCell ref="C27:C28"/>
    <mergeCell ref="K27:K28"/>
    <mergeCell ref="B29:B30"/>
    <mergeCell ref="C29:C30"/>
    <mergeCell ref="K29:K3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2" manualBreakCount="2">
    <brk id="12" min="1" max="13" man="1"/>
    <brk id="2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2020-10-15T05:26:17Z</dcterms:modified>
</cp:coreProperties>
</file>