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/>
  <c r="C87" i="15" s="1"/>
  <c r="C88" i="15" s="1"/>
  <c r="C89" i="15" s="1"/>
  <c r="C90" i="15" s="1"/>
  <c r="C91" i="15" s="1"/>
  <c r="C92" i="15" s="1"/>
  <c r="C93" i="15" s="1"/>
  <c r="C94" i="15" s="1"/>
  <c r="A93" i="15"/>
  <c r="A94" i="15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/>
  <c r="C121" i="15" s="1"/>
  <c r="C122" i="15" s="1"/>
  <c r="C123" i="15" s="1"/>
  <c r="C124" i="15" s="1"/>
  <c r="C125" i="15" s="1"/>
  <c r="C126" i="15" s="1"/>
  <c r="C127" i="15" s="1"/>
  <c r="C128" i="15" s="1"/>
  <c r="A127" i="15"/>
  <c r="A128" i="15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/>
  <c r="C189" i="15" s="1"/>
  <c r="C190" i="15" s="1"/>
  <c r="C191" i="15" s="1"/>
  <c r="C192" i="15" s="1"/>
  <c r="C193" i="15" s="1"/>
  <c r="C194" i="15" s="1"/>
  <c r="C195" i="15" s="1"/>
  <c r="C196" i="15" s="1"/>
  <c r="A195" i="15"/>
  <c r="A196" i="15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/>
  <c r="C274" i="15" s="1"/>
  <c r="C275" i="15" s="1"/>
  <c r="C276" i="15" s="1"/>
  <c r="C277" i="15" s="1"/>
  <c r="C278" i="15" s="1"/>
  <c r="C279" i="15" s="1"/>
  <c r="C280" i="15" s="1"/>
  <c r="C281" i="15" s="1"/>
  <c r="A280" i="15"/>
  <c r="A281" i="15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/>
  <c r="C308" i="15" s="1"/>
  <c r="C309" i="15" s="1"/>
  <c r="C310" i="15" s="1"/>
  <c r="C311" i="15" s="1"/>
  <c r="C312" i="15" s="1"/>
  <c r="C313" i="15" s="1"/>
  <c r="C314" i="15" s="1"/>
  <c r="C315" i="15" s="1"/>
  <c r="A314" i="15"/>
  <c r="A315" i="15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/>
  <c r="C410" i="15" s="1"/>
  <c r="C411" i="15"/>
  <c r="C412" i="15" s="1"/>
  <c r="C413" i="15" s="1"/>
  <c r="C414" i="15" s="1"/>
  <c r="C415" i="15" s="1"/>
  <c r="C416" i="15" s="1"/>
  <c r="C417" i="15" s="1"/>
  <c r="A416" i="15"/>
  <c r="A417" i="15"/>
  <c r="A418" i="15" s="1"/>
  <c r="A419" i="15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/>
  <c r="C420" i="15" s="1"/>
  <c r="C421" i="15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/>
  <c r="B436" i="15" s="1"/>
  <c r="B437" i="15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/>
  <c r="C478" i="15" s="1"/>
  <c r="C479" i="15" s="1"/>
  <c r="C480" i="15" s="1"/>
  <c r="C481" i="15" s="1"/>
  <c r="C482" i="15" s="1"/>
  <c r="C483" i="15" s="1"/>
  <c r="C484" i="15" s="1"/>
  <c r="C485" i="15" s="1"/>
  <c r="A484" i="15"/>
  <c r="A485" i="15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/>
  <c r="C512" i="15" s="1"/>
  <c r="C513" i="15" s="1"/>
  <c r="C514" i="15" s="1"/>
  <c r="C515" i="15" s="1"/>
  <c r="C516" i="15" s="1"/>
  <c r="C517" i="15" s="1"/>
  <c r="C518" i="15" s="1"/>
  <c r="C519" i="15" s="1"/>
  <c r="A518" i="15"/>
  <c r="A519" i="15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/>
  <c r="C546" i="15" s="1"/>
  <c r="C547" i="15" s="1"/>
  <c r="C548" i="15" s="1"/>
  <c r="C549" i="15" s="1"/>
  <c r="C550" i="15" s="1"/>
  <c r="C551" i="15" s="1"/>
  <c r="C552" i="15" s="1"/>
  <c r="C553" i="15" s="1"/>
  <c r="A552" i="15"/>
  <c r="A553" i="15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/>
  <c r="C580" i="15" s="1"/>
  <c r="C581" i="15" s="1"/>
  <c r="C582" i="15" s="1"/>
  <c r="C583" i="15" s="1"/>
  <c r="C584" i="15" s="1"/>
  <c r="C585" i="15" s="1"/>
  <c r="C586" i="15" s="1"/>
  <c r="C587" i="15" s="1"/>
  <c r="A586" i="15"/>
  <c r="A587" i="15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/>
  <c r="C624" i="15" s="1"/>
  <c r="C625" i="15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/>
  <c r="B640" i="15" s="1"/>
  <c r="B641" i="15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/>
  <c r="C642" i="15" s="1"/>
  <c r="C643" i="15" s="1"/>
  <c r="C644" i="15" s="1"/>
  <c r="C645" i="15" s="1"/>
  <c r="C646" i="15"/>
  <c r="C647" i="15"/>
  <c r="C648" i="15" s="1"/>
  <c r="C649" i="15" s="1"/>
  <c r="C650" i="15" s="1"/>
  <c r="C651" i="15" s="1"/>
  <c r="C652" i="15" s="1"/>
  <c r="C653" i="15" s="1"/>
  <c r="C654" i="15" s="1"/>
  <c r="C655" i="15" s="1"/>
  <c r="A654" i="15"/>
  <c r="A655" i="15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/>
  <c r="C715" i="15" s="1"/>
  <c r="C716" i="15" s="1"/>
  <c r="C717" i="15" s="1"/>
  <c r="C718" i="15" s="1"/>
  <c r="A717" i="15"/>
  <c r="A718" i="15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/>
  <c r="C733" i="15" s="1"/>
  <c r="C734" i="15" s="1"/>
  <c r="C735" i="15" s="1"/>
  <c r="C736" i="15" s="1"/>
  <c r="C737" i="15"/>
  <c r="C738" i="15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/>
  <c r="C759" i="15" s="1"/>
  <c r="C760" i="15" s="1"/>
  <c r="C761" i="15" s="1"/>
  <c r="C762" i="15" s="1"/>
  <c r="C763" i="15" s="1"/>
  <c r="C764" i="15" s="1"/>
  <c r="C765" i="15" s="1"/>
  <c r="A764" i="15"/>
  <c r="A765" i="15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L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 s="1"/>
  <c r="O824" i="15" s="1"/>
  <c r="K820" i="15"/>
  <c r="K819" i="15"/>
  <c r="K818" i="15"/>
  <c r="K817" i="15"/>
  <c r="K816" i="15"/>
  <c r="K815" i="15"/>
  <c r="K814" i="15"/>
  <c r="K813" i="15"/>
  <c r="L812" i="15" s="1"/>
  <c r="K812" i="15"/>
  <c r="K806" i="15"/>
  <c r="K805" i="15"/>
  <c r="K804" i="15"/>
  <c r="K803" i="15"/>
  <c r="K802" i="15"/>
  <c r="K801" i="15"/>
  <c r="L801" i="15" s="1"/>
  <c r="K797" i="15"/>
  <c r="K796" i="15"/>
  <c r="K795" i="15"/>
  <c r="K794" i="15"/>
  <c r="L794" i="15" s="1"/>
  <c r="O794" i="15" s="1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L767" i="15" s="1"/>
  <c r="O767" i="15" s="1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L759" i="15"/>
  <c r="K756" i="15"/>
  <c r="K755" i="15"/>
  <c r="K754" i="15"/>
  <c r="L754" i="15"/>
  <c r="O752" i="15" s="1"/>
  <c r="K748" i="15"/>
  <c r="K747" i="15"/>
  <c r="K746" i="15"/>
  <c r="K745" i="15"/>
  <c r="K744" i="15"/>
  <c r="K743" i="15"/>
  <c r="L742" i="15"/>
  <c r="K736" i="15"/>
  <c r="K735" i="15"/>
  <c r="K734" i="15"/>
  <c r="K733" i="15"/>
  <c r="L732" i="15" s="1"/>
  <c r="O732" i="15" s="1"/>
  <c r="K728" i="15"/>
  <c r="K727" i="15"/>
  <c r="K726" i="15"/>
  <c r="L726" i="15" s="1"/>
  <c r="O719" i="15" s="1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/>
  <c r="K652" i="15"/>
  <c r="K651" i="15"/>
  <c r="K650" i="15"/>
  <c r="K649" i="15"/>
  <c r="K648" i="15"/>
  <c r="L648" i="15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L631" i="15" s="1"/>
  <c r="K628" i="15"/>
  <c r="K627" i="15"/>
  <c r="K626" i="15"/>
  <c r="K625" i="15"/>
  <c r="K624" i="15"/>
  <c r="K623" i="15"/>
  <c r="L623" i="15"/>
  <c r="K618" i="15"/>
  <c r="K617" i="15"/>
  <c r="K616" i="15"/>
  <c r="K615" i="15"/>
  <c r="K614" i="15"/>
  <c r="L614" i="15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L597" i="15" s="1"/>
  <c r="O589" i="15" s="1"/>
  <c r="K594" i="15"/>
  <c r="K593" i="15"/>
  <c r="K592" i="15"/>
  <c r="K591" i="15"/>
  <c r="K590" i="15"/>
  <c r="K589" i="15"/>
  <c r="L589" i="15"/>
  <c r="K584" i="15"/>
  <c r="K583" i="15"/>
  <c r="K582" i="15"/>
  <c r="K581" i="15"/>
  <c r="K580" i="15"/>
  <c r="L580" i="15"/>
  <c r="K577" i="15"/>
  <c r="K576" i="15"/>
  <c r="K575" i="15"/>
  <c r="K574" i="15"/>
  <c r="K573" i="15"/>
  <c r="K572" i="15"/>
  <c r="L572" i="15" s="1"/>
  <c r="O572" i="15" s="1"/>
  <c r="K567" i="15"/>
  <c r="K566" i="15"/>
  <c r="K565" i="15"/>
  <c r="K564" i="15"/>
  <c r="K563" i="15"/>
  <c r="L563" i="15" s="1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L538" i="15"/>
  <c r="K533" i="15"/>
  <c r="K532" i="15"/>
  <c r="K531" i="15"/>
  <c r="K530" i="15"/>
  <c r="L529" i="15"/>
  <c r="K529" i="15"/>
  <c r="K526" i="15"/>
  <c r="K525" i="15"/>
  <c r="K524" i="15"/>
  <c r="K523" i="15"/>
  <c r="K522" i="15"/>
  <c r="K521" i="15"/>
  <c r="L521" i="15"/>
  <c r="O521" i="15" s="1"/>
  <c r="K516" i="15"/>
  <c r="K515" i="15"/>
  <c r="K514" i="15"/>
  <c r="K513" i="15"/>
  <c r="K512" i="15"/>
  <c r="L512" i="15" s="1"/>
  <c r="K509" i="15"/>
  <c r="K508" i="15"/>
  <c r="K507" i="15"/>
  <c r="K506" i="15"/>
  <c r="K505" i="15"/>
  <c r="K504" i="15"/>
  <c r="L504" i="15" s="1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L487" i="15" s="1"/>
  <c r="O487" i="15" s="1"/>
  <c r="K482" i="15"/>
  <c r="K481" i="15"/>
  <c r="K480" i="15"/>
  <c r="K479" i="15"/>
  <c r="L478" i="15"/>
  <c r="K478" i="15"/>
  <c r="K475" i="15"/>
  <c r="K474" i="15"/>
  <c r="K473" i="15"/>
  <c r="K472" i="15"/>
  <c r="K471" i="15"/>
  <c r="K470" i="15"/>
  <c r="L470" i="15"/>
  <c r="O470" i="15" s="1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L453" i="15"/>
  <c r="K448" i="15"/>
  <c r="K447" i="15"/>
  <c r="K446" i="15"/>
  <c r="K445" i="15"/>
  <c r="L444" i="15"/>
  <c r="K444" i="15"/>
  <c r="K441" i="15"/>
  <c r="K440" i="15"/>
  <c r="K439" i="15"/>
  <c r="K438" i="15"/>
  <c r="K437" i="15"/>
  <c r="K436" i="15"/>
  <c r="L436" i="15"/>
  <c r="O436" i="15" s="1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/>
  <c r="O419" i="15" s="1"/>
  <c r="K414" i="15"/>
  <c r="K413" i="15"/>
  <c r="K412" i="15"/>
  <c r="K411" i="15"/>
  <c r="L410" i="15"/>
  <c r="K410" i="15"/>
  <c r="K407" i="15"/>
  <c r="K406" i="15"/>
  <c r="K405" i="15"/>
  <c r="K404" i="15"/>
  <c r="K403" i="15"/>
  <c r="K402" i="15"/>
  <c r="L402" i="15"/>
  <c r="O402" i="15" s="1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L385" i="15"/>
  <c r="K380" i="15"/>
  <c r="K379" i="15"/>
  <c r="K378" i="15"/>
  <c r="K377" i="15"/>
  <c r="K376" i="15"/>
  <c r="L376" i="15" s="1"/>
  <c r="K373" i="15"/>
  <c r="K372" i="15"/>
  <c r="K371" i="15"/>
  <c r="K370" i="15"/>
  <c r="K369" i="15"/>
  <c r="K368" i="15"/>
  <c r="L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L351" i="15"/>
  <c r="K346" i="15"/>
  <c r="K345" i="15"/>
  <c r="K344" i="15"/>
  <c r="K343" i="15"/>
  <c r="L342" i="15"/>
  <c r="K342" i="15"/>
  <c r="K339" i="15"/>
  <c r="K338" i="15"/>
  <c r="K337" i="15"/>
  <c r="K336" i="15"/>
  <c r="K335" i="15"/>
  <c r="K334" i="15"/>
  <c r="L334" i="15"/>
  <c r="O334" i="15" s="1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L317" i="15" s="1"/>
  <c r="O317" i="15" s="1"/>
  <c r="K312" i="15"/>
  <c r="K311" i="15"/>
  <c r="K310" i="15"/>
  <c r="K309" i="15"/>
  <c r="K308" i="15"/>
  <c r="L308" i="15"/>
  <c r="K305" i="15"/>
  <c r="K304" i="15"/>
  <c r="K303" i="15"/>
  <c r="K302" i="15"/>
  <c r="K301" i="15"/>
  <c r="K300" i="15"/>
  <c r="L300" i="15" s="1"/>
  <c r="O300" i="15" s="1"/>
  <c r="K295" i="15"/>
  <c r="K294" i="15"/>
  <c r="K293" i="15"/>
  <c r="K292" i="15"/>
  <c r="K291" i="15"/>
  <c r="L291" i="15"/>
  <c r="K288" i="15"/>
  <c r="K287" i="15"/>
  <c r="K286" i="15"/>
  <c r="K285" i="15"/>
  <c r="K284" i="15"/>
  <c r="K283" i="15"/>
  <c r="L283" i="15" s="1"/>
  <c r="O283" i="15" s="1"/>
  <c r="K278" i="15"/>
  <c r="K277" i="15"/>
  <c r="K276" i="15"/>
  <c r="K275" i="15"/>
  <c r="L274" i="15" s="1"/>
  <c r="K274" i="15"/>
  <c r="K271" i="15"/>
  <c r="K270" i="15"/>
  <c r="K269" i="15"/>
  <c r="K268" i="15"/>
  <c r="K267" i="15"/>
  <c r="K266" i="15"/>
  <c r="L266" i="15"/>
  <c r="O266" i="15" s="1"/>
  <c r="K261" i="15"/>
  <c r="K260" i="15"/>
  <c r="K259" i="15"/>
  <c r="K258" i="15"/>
  <c r="L257" i="15"/>
  <c r="K257" i="15"/>
  <c r="K254" i="15"/>
  <c r="K253" i="15"/>
  <c r="K252" i="15"/>
  <c r="K251" i="15"/>
  <c r="K250" i="15"/>
  <c r="K249" i="15"/>
  <c r="L249" i="15"/>
  <c r="O249" i="15" s="1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L223" i="15"/>
  <c r="K220" i="15"/>
  <c r="K219" i="15"/>
  <c r="K218" i="15"/>
  <c r="K217" i="15"/>
  <c r="K216" i="15"/>
  <c r="K215" i="15"/>
  <c r="L215" i="15" s="1"/>
  <c r="O215" i="15" s="1"/>
  <c r="K210" i="15"/>
  <c r="K209" i="15"/>
  <c r="K208" i="15"/>
  <c r="K207" i="15"/>
  <c r="K206" i="15"/>
  <c r="L206" i="15"/>
  <c r="K203" i="15"/>
  <c r="K202" i="15"/>
  <c r="K201" i="15"/>
  <c r="K200" i="15"/>
  <c r="K199" i="15"/>
  <c r="K198" i="15"/>
  <c r="L198" i="15" s="1"/>
  <c r="O198" i="15" s="1"/>
  <c r="K193" i="15"/>
  <c r="K192" i="15"/>
  <c r="K191" i="15"/>
  <c r="K190" i="15"/>
  <c r="K189" i="15"/>
  <c r="L189" i="15" s="1"/>
  <c r="K186" i="15"/>
  <c r="K185" i="15"/>
  <c r="K184" i="15"/>
  <c r="K183" i="15"/>
  <c r="K182" i="15"/>
  <c r="K181" i="15"/>
  <c r="L181" i="15" s="1"/>
  <c r="O181" i="15" s="1"/>
  <c r="K176" i="15"/>
  <c r="K175" i="15"/>
  <c r="K174" i="15"/>
  <c r="K173" i="15"/>
  <c r="K172" i="15"/>
  <c r="L172" i="15"/>
  <c r="K169" i="15"/>
  <c r="K168" i="15"/>
  <c r="K167" i="15"/>
  <c r="K166" i="15"/>
  <c r="K165" i="15"/>
  <c r="K164" i="15"/>
  <c r="L164" i="15" s="1"/>
  <c r="O164" i="15" s="1"/>
  <c r="K159" i="15"/>
  <c r="K158" i="15"/>
  <c r="K157" i="15"/>
  <c r="K156" i="15"/>
  <c r="K155" i="15"/>
  <c r="L155" i="15"/>
  <c r="K152" i="15"/>
  <c r="K151" i="15"/>
  <c r="K150" i="15"/>
  <c r="K149" i="15"/>
  <c r="K148" i="15"/>
  <c r="K147" i="15"/>
  <c r="L147" i="15" s="1"/>
  <c r="O147" i="15" s="1"/>
  <c r="K142" i="15"/>
  <c r="K141" i="15"/>
  <c r="K140" i="15"/>
  <c r="K139" i="15"/>
  <c r="K138" i="15"/>
  <c r="L138" i="15"/>
  <c r="K135" i="15"/>
  <c r="K134" i="15"/>
  <c r="K133" i="15"/>
  <c r="K132" i="15"/>
  <c r="K131" i="15"/>
  <c r="K130" i="15"/>
  <c r="L130" i="15" s="1"/>
  <c r="O130" i="15" s="1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O113" i="15" s="1"/>
  <c r="K108" i="15"/>
  <c r="K107" i="15"/>
  <c r="K106" i="15"/>
  <c r="K105" i="15"/>
  <c r="K104" i="15"/>
  <c r="L104" i="15"/>
  <c r="K101" i="15"/>
  <c r="K100" i="15"/>
  <c r="K99" i="15"/>
  <c r="K98" i="15"/>
  <c r="K97" i="15"/>
  <c r="K96" i="15"/>
  <c r="L96" i="15" s="1"/>
  <c r="D96" i="15" s="1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L79" i="15"/>
  <c r="D79" i="15" s="1"/>
  <c r="D80" i="15" s="1"/>
  <c r="D81" i="15" s="1"/>
  <c r="D82" i="15" s="1"/>
  <c r="D83" i="15" s="1"/>
  <c r="D84" i="15" s="1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D62" i="15" s="1"/>
  <c r="D63" i="15" s="1"/>
  <c r="D64" i="15" s="1"/>
  <c r="D65" i="15" s="1"/>
  <c r="D66" i="15" s="1"/>
  <c r="D67" i="15" s="1"/>
  <c r="K57" i="15"/>
  <c r="K56" i="15"/>
  <c r="K55" i="15"/>
  <c r="K54" i="15"/>
  <c r="K53" i="15"/>
  <c r="L53" i="15" s="1"/>
  <c r="D53" i="15" s="1"/>
  <c r="D54" i="15" s="1"/>
  <c r="D55" i="15" s="1"/>
  <c r="D56" i="15" s="1"/>
  <c r="D57" i="15" s="1"/>
  <c r="D58" i="15" s="1"/>
  <c r="D59" i="15" s="1"/>
  <c r="D60" i="15" s="1"/>
  <c r="K50" i="15"/>
  <c r="K49" i="15"/>
  <c r="K48" i="15"/>
  <c r="K47" i="15"/>
  <c r="K46" i="15"/>
  <c r="K45" i="15"/>
  <c r="L45" i="15" s="1"/>
  <c r="K40" i="15"/>
  <c r="K39" i="15"/>
  <c r="K38" i="15"/>
  <c r="K37" i="15"/>
  <c r="K36" i="15"/>
  <c r="L36" i="15"/>
  <c r="D36" i="15" s="1"/>
  <c r="D37" i="15" s="1"/>
  <c r="D38" i="15" s="1"/>
  <c r="D39" i="15" s="1"/>
  <c r="D40" i="15" s="1"/>
  <c r="D41" i="15" s="1"/>
  <c r="D42" i="15" s="1"/>
  <c r="D43" i="15" s="1"/>
  <c r="K33" i="15"/>
  <c r="K32" i="15"/>
  <c r="K31" i="15"/>
  <c r="K30" i="15"/>
  <c r="K29" i="15"/>
  <c r="L28" i="15"/>
  <c r="O27" i="15" s="1"/>
  <c r="K28" i="15"/>
  <c r="K23" i="15"/>
  <c r="K22" i="15"/>
  <c r="K21" i="15"/>
  <c r="K20" i="15"/>
  <c r="L19" i="15"/>
  <c r="D19" i="15" s="1"/>
  <c r="D20" i="15" s="1"/>
  <c r="D21" i="15" s="1"/>
  <c r="D22" i="15" s="1"/>
  <c r="D23" i="15" s="1"/>
  <c r="D24" i="15" s="1"/>
  <c r="D25" i="15" s="1"/>
  <c r="D26" i="15" s="1"/>
  <c r="K19" i="15"/>
  <c r="K16" i="15"/>
  <c r="K15" i="15"/>
  <c r="K14" i="15"/>
  <c r="K13" i="15"/>
  <c r="K12" i="15"/>
  <c r="K11" i="15"/>
  <c r="L11" i="15"/>
  <c r="D85" i="15"/>
  <c r="D86" i="15"/>
  <c r="D78" i="15"/>
  <c r="D61" i="15"/>
  <c r="D51" i="15"/>
  <c r="D52" i="15"/>
  <c r="D34" i="15"/>
  <c r="D35" i="15"/>
  <c r="C10" i="15"/>
  <c r="C11" i="15"/>
  <c r="C12" i="15" s="1"/>
  <c r="C13" i="15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O504" i="15"/>
  <c r="L546" i="15"/>
  <c r="O812" i="15"/>
  <c r="D45" i="15"/>
  <c r="D46" i="15" s="1"/>
  <c r="D47" i="15" s="1"/>
  <c r="D48" i="15" s="1"/>
  <c r="D49" i="15" s="1"/>
  <c r="D50" i="15" s="1"/>
  <c r="O45" i="15"/>
  <c r="E45" i="15" s="1"/>
  <c r="E46" i="15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96" i="15"/>
  <c r="E96" i="15" s="1"/>
  <c r="E97" i="15" s="1"/>
  <c r="E98" i="15" s="1"/>
  <c r="E99" i="15" s="1"/>
  <c r="E100" i="15" s="1"/>
  <c r="E101" i="15" s="1"/>
  <c r="D97" i="15"/>
  <c r="D98" i="15" s="1"/>
  <c r="D99" i="15" s="1"/>
  <c r="D100" i="15" s="1"/>
  <c r="D101" i="15" s="1"/>
  <c r="O555" i="15"/>
  <c r="O623" i="15"/>
  <c r="D11" i="15"/>
  <c r="D12" i="15" s="1"/>
  <c r="D13" i="15" s="1"/>
  <c r="D14" i="15" s="1"/>
  <c r="D15" i="15" s="1"/>
  <c r="D16" i="15" s="1"/>
  <c r="O11" i="15"/>
  <c r="E11" i="15" s="1"/>
  <c r="E12" i="15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28" i="15"/>
  <c r="D29" i="15" s="1"/>
  <c r="D30" i="15"/>
  <c r="D31" i="15" s="1"/>
  <c r="D32" i="15" s="1"/>
  <c r="D33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351" i="15" l="1"/>
  <c r="O368" i="15"/>
  <c r="O385" i="15"/>
  <c r="O453" i="15"/>
  <c r="O538" i="15"/>
</calcChain>
</file>

<file path=xl/sharedStrings.xml><?xml version="1.0" encoding="utf-8"?>
<sst xmlns="http://schemas.openxmlformats.org/spreadsheetml/2006/main" count="3553" uniqueCount="699">
  <si>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</si>
  <si>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</si>
  <si>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</si>
  <si>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</si>
  <si>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</si>
  <si>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</si>
  <si>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</si>
  <si>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</si>
  <si>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</si>
  <si>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</si>
  <si>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</si>
  <si>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</si>
  <si>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</si>
  <si>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</si>
  <si>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</si>
  <si>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</si>
  <si>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</si>
  <si>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</si>
  <si>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</si>
  <si>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</si>
  <si>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</si>
  <si>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</si>
  <si>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</si>
  <si>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</si>
  <si>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</si>
  <si>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</si>
  <si>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</si>
  <si>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</si>
  <si>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</si>
  <si>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</si>
  <si>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</si>
  <si>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</si>
  <si>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</si>
  <si>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</si>
  <si>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</si>
  <si>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</si>
  <si>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</si>
  <si>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</si>
  <si>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</si>
  <si>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</si>
  <si>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</si>
  <si>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</si>
  <si>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</si>
  <si>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</si>
  <si>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</si>
  <si>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</si>
  <si>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</si>
  <si>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</si>
  <si>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</si>
  <si>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</si>
  <si>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</si>
  <si>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</si>
  <si>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</si>
  <si>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</si>
  <si>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</si>
  <si>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</si>
  <si>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</si>
  <si>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</si>
  <si>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</si>
  <si>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</si>
  <si>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</si>
  <si>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</si>
  <si>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</si>
  <si>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</si>
  <si>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</si>
  <si>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</si>
  <si>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</si>
  <si>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</si>
  <si>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</si>
  <si>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</si>
  <si>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</si>
  <si>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</si>
  <si>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</si>
  <si>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</si>
  <si>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</si>
  <si>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</si>
  <si>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</si>
  <si>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</si>
  <si>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</si>
  <si>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</si>
  <si>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</si>
  <si>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</si>
  <si>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</si>
  <si>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</si>
  <si>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</si>
  <si>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</si>
  <si>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</si>
  <si>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</si>
  <si>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</si>
  <si>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</si>
  <si>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</si>
  <si>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</si>
  <si>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</si>
  <si>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</si>
  <si>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</si>
  <si>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</si>
  <si>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</si>
  <si>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</si>
  <si>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</si>
  <si>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</si>
  <si>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</si>
  <si>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</si>
  <si>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</si>
  <si>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</si>
  <si>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</si>
  <si>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</si>
  <si>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</si>
  <si>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</si>
  <si>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</si>
  <si>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</si>
  <si>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</si>
  <si>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</si>
  <si>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</si>
  <si>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</si>
  <si>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</si>
  <si>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</si>
  <si>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</si>
  <si>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</si>
  <si>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</si>
  <si>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</si>
  <si>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</si>
  <si>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</si>
  <si>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</si>
  <si>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</si>
  <si>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</si>
  <si>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</si>
  <si>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</si>
  <si>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</si>
  <si>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</si>
  <si>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</si>
  <si>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</si>
  <si>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</si>
  <si>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</si>
  <si>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</si>
  <si>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</si>
  <si>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</si>
  <si>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</si>
  <si>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</si>
  <si>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</si>
  <si>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</si>
  <si>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</si>
  <si>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</si>
  <si>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</si>
  <si>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</si>
  <si>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</si>
  <si>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</si>
  <si>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</si>
  <si>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</si>
  <si>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</si>
  <si>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</si>
  <si>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</si>
  <si>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</si>
  <si>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</si>
  <si>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</si>
  <si>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</si>
  <si>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</si>
  <si>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</si>
  <si>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</si>
  <si>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</si>
  <si>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</si>
  <si>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</si>
  <si>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</si>
  <si>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</si>
  <si>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</si>
  <si>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</si>
  <si>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</si>
  <si>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</si>
  <si>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</si>
  <si>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</si>
  <si>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</si>
  <si>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</si>
  <si>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</si>
  <si>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</si>
  <si>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</si>
  <si>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</si>
  <si>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</si>
  <si>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</si>
  <si>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</si>
  <si>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</si>
  <si>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</si>
  <si>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</si>
  <si>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</si>
  <si>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</si>
  <si>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</si>
  <si>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</si>
  <si>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</si>
  <si>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</si>
  <si>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</si>
  <si>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</si>
  <si>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</si>
  <si>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</si>
  <si>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</si>
  <si>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</si>
  <si>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</si>
  <si>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</si>
  <si>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</si>
  <si>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</si>
  <si>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</si>
  <si>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</si>
  <si>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</si>
  <si>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</si>
  <si>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</si>
  <si>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</si>
  <si>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</si>
  <si>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</si>
  <si>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</si>
  <si>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</si>
  <si>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</si>
  <si>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</si>
  <si>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</si>
  <si>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</si>
  <si>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</si>
  <si>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</si>
  <si>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</si>
  <si>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</si>
  <si>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</si>
  <si>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</si>
  <si>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</si>
  <si>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</si>
  <si>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</si>
  <si>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</si>
  <si>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</si>
  <si>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</si>
  <si>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</si>
  <si>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</si>
  <si>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</si>
  <si>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</si>
  <si>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</si>
  <si>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</si>
  <si>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</si>
  <si>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</si>
  <si>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</si>
  <si>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</si>
  <si>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</si>
  <si>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</si>
  <si>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</si>
  <si>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</si>
  <si>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</si>
  <si>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</si>
  <si>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</si>
  <si>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</si>
  <si>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</si>
  <si>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</si>
  <si>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</si>
  <si>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</si>
  <si>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</si>
  <si>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</si>
  <si>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</si>
  <si>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</si>
  <si>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</si>
  <si>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</si>
  <si>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</si>
  <si>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</si>
  <si>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</si>
  <si>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</si>
  <si>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III квартал 2019 г.</t>
  </si>
  <si>
    <t>Фактическое значение за III квартал 2019 года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</si>
  <si>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</si>
  <si>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</si>
  <si>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</si>
  <si>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</si>
  <si>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</si>
  <si>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</si>
  <si>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</si>
  <si>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</si>
  <si>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</si>
  <si>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</si>
  <si>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</si>
  <si>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</si>
  <si>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</si>
  <si>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</si>
  <si>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</si>
  <si>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</si>
  <si>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</si>
  <si>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</si>
  <si>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Показатель будет выполнен до конца 2019 г.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</si>
  <si>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</si>
  <si>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</si>
  <si>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</si>
  <si>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</si>
  <si>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</si>
  <si>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</si>
  <si>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</si>
  <si>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</si>
  <si>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</si>
  <si>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</si>
  <si>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</si>
  <si>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</si>
  <si>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</si>
  <si>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</si>
  <si>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</si>
  <si>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</si>
  <si>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</si>
  <si>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</si>
  <si>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</si>
  <si>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</si>
  <si>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</si>
  <si>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</si>
  <si>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</si>
  <si>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</si>
  <si>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</si>
  <si>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</si>
  <si>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</si>
  <si>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</si>
  <si>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</si>
  <si>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</si>
  <si>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</si>
  <si>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</si>
  <si>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</si>
  <si>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</si>
  <si>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</si>
  <si>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</si>
  <si>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</si>
  <si>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</si>
  <si>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</si>
  <si>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</si>
  <si>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</si>
  <si>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</si>
  <si>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</si>
  <si>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</si>
  <si>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</si>
  <si>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</si>
  <si>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</si>
  <si>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</si>
  <si>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</si>
  <si>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</si>
  <si>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</si>
  <si>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</si>
  <si>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</si>
  <si>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</si>
  <si>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</si>
  <si>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</si>
  <si>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</si>
  <si>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</si>
  <si>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</si>
  <si>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</si>
  <si>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</si>
  <si>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</si>
  <si>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</si>
  <si>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</si>
  <si>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</si>
  <si>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</si>
  <si>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</si>
  <si>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</si>
  <si>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</si>
  <si>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</si>
  <si>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</si>
  <si>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</si>
  <si>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</si>
  <si>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</si>
  <si>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</si>
  <si>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</si>
  <si>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</si>
  <si>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</si>
  <si>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</si>
  <si>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</si>
  <si>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</si>
  <si>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</si>
  <si>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</si>
  <si>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</si>
  <si>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</si>
  <si>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</si>
  <si>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</si>
  <si>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</si>
  <si>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</si>
  <si>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</si>
  <si>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</si>
  <si>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</si>
  <si>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</si>
  <si>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</si>
  <si>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</si>
  <si>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</si>
  <si>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</si>
  <si>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</si>
  <si>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</si>
  <si>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</si>
  <si>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</si>
  <si>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</si>
  <si>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</si>
  <si>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</si>
  <si>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</si>
  <si>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</si>
  <si>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</si>
  <si>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</si>
  <si>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</si>
  <si>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</si>
  <si>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</si>
  <si>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</si>
  <si>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</si>
  <si>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</si>
  <si>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</si>
  <si>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</si>
  <si>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</si>
  <si>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</si>
  <si>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</si>
  <si>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</si>
  <si>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</si>
  <si>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</si>
  <si>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</si>
  <si>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</si>
  <si>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</si>
  <si>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</si>
  <si>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</si>
  <si>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</si>
  <si>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</si>
  <si>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</si>
  <si>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</si>
  <si>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</si>
  <si>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</si>
  <si>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</si>
  <si>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</si>
  <si>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</si>
  <si>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</si>
  <si>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</si>
  <si>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</si>
  <si>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</si>
  <si>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</si>
  <si>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</si>
  <si>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</si>
  <si>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</si>
  <si>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</si>
  <si>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</si>
  <si>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</si>
  <si>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</si>
  <si>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</si>
  <si>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</si>
  <si>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</si>
  <si>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</si>
  <si>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</si>
  <si>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</si>
  <si>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</si>
  <si>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</si>
  <si>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</si>
  <si>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</si>
  <si>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</si>
  <si>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</si>
  <si>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</si>
  <si>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</si>
  <si>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</si>
  <si>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</si>
  <si>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</si>
  <si>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</si>
  <si>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</si>
  <si>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</si>
  <si>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</si>
  <si>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</si>
  <si>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</si>
  <si>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</si>
  <si>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</si>
  <si>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</si>
  <si>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</si>
  <si>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</si>
  <si>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</si>
  <si>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</si>
  <si>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</si>
  <si>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</si>
  <si>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</si>
  <si>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</si>
  <si>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</si>
  <si>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</si>
  <si>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</si>
  <si>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</si>
  <si>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</si>
  <si>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</si>
  <si>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</si>
  <si>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</si>
  <si>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</si>
  <si>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</si>
  <si>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</si>
  <si>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</si>
  <si>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</si>
  <si>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</si>
  <si>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</si>
  <si>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</si>
  <si>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</si>
  <si>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</si>
  <si>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</si>
  <si>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</si>
  <si>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</si>
  <si>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</si>
  <si>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</si>
  <si>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</si>
  <si>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</si>
  <si>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</si>
  <si>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</si>
  <si>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</si>
  <si>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</si>
  <si>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</si>
  <si>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</si>
  <si>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</si>
  <si>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</si>
  <si>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</si>
  <si>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</si>
  <si>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</si>
  <si>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</si>
  <si>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</si>
  <si>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</si>
  <si>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</si>
  <si>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</si>
  <si>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</si>
  <si>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</si>
  <si>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</si>
  <si>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</si>
  <si>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</si>
  <si>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</si>
  <si>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Дети-инвалиды;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</si>
  <si>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</si>
  <si>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</si>
  <si>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</si>
  <si>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</si>
  <si>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</si>
  <si>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</si>
  <si>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</si>
  <si>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10. Присмотр и уход Обучающиеся за исключением детей-инвалидов; Не указано</t>
  </si>
  <si>
    <t>11. Реализация дополнительных общеразвивающих программ                     Не указано; Не указано; Не указано</t>
  </si>
  <si>
    <t>12. Предоставление питания</t>
  </si>
  <si>
    <t>13. Организация отдыха детей и молодежи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</si>
  <si>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</si>
  <si>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</si>
  <si>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</si>
  <si>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</si>
  <si>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</si>
  <si>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</si>
  <si>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</si>
  <si>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</si>
  <si>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</si>
  <si>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</si>
  <si>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</si>
  <si>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</si>
  <si>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</si>
  <si>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</si>
  <si>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</si>
  <si>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</si>
  <si>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</si>
  <si>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</si>
  <si>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</si>
  <si>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</si>
  <si>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</si>
  <si>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</si>
  <si>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</si>
  <si>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</si>
  <si>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</si>
  <si>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</si>
  <si>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</si>
  <si>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</si>
  <si>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</si>
  <si>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</si>
  <si>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</si>
  <si>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</si>
  <si>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</si>
  <si>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</si>
  <si>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</si>
  <si>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</si>
  <si>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</si>
  <si>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</si>
  <si>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</si>
  <si>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</si>
  <si>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</si>
  <si>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</si>
  <si>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</si>
  <si>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</si>
  <si>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</si>
  <si>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</si>
  <si>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</si>
  <si>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</si>
  <si>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</si>
  <si>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</si>
  <si>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</si>
  <si>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</si>
  <si>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</si>
  <si>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</si>
  <si>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</si>
  <si>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</si>
  <si>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</si>
  <si>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</si>
  <si>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</si>
  <si>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</si>
  <si>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</si>
  <si>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</si>
  <si>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</si>
  <si>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</si>
  <si>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</si>
  <si>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</si>
  <si>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</si>
  <si>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</si>
  <si>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</si>
  <si>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</si>
  <si>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</si>
  <si>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</si>
  <si>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</si>
  <si>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</si>
  <si>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</si>
  <si>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</si>
  <si>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</si>
  <si>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</si>
  <si>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</si>
  <si>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</si>
  <si>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</si>
  <si>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</si>
  <si>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</si>
  <si>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</si>
  <si>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</si>
  <si>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</si>
  <si>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</si>
  <si>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</si>
  <si>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</si>
  <si>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</si>
  <si>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</si>
  <si>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</si>
  <si>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</si>
  <si>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</si>
  <si>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</si>
  <si>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</si>
  <si>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</si>
  <si>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</si>
  <si>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</si>
  <si>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</si>
  <si>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</si>
  <si>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</si>
  <si>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</si>
  <si>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</si>
  <si>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</si>
  <si>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</si>
  <si>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</si>
  <si>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</si>
  <si>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</si>
  <si>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</si>
  <si>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</si>
  <si>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</si>
  <si>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</si>
  <si>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</si>
  <si>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</si>
  <si>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</si>
  <si>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</si>
  <si>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</si>
  <si>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</si>
  <si>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</si>
  <si>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</si>
  <si>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>Директор МБОУ ООШ № 6:                    Т.В.Савина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</si>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</sst>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6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5" xfId="0" applyFont="1" applyBorder="1"/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justify" wrapText="1"/>
    </xf>
    <xf numFmtId="0" fontId="8" fillId="0" borderId="1" xfId="0" applyFont="1" applyBorder="1" applyAlignment="1">
      <alignment vertical="justify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8" fillId="0" borderId="1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438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433</v>
      </c>
      <c r="B7" s="13" t="s">
        <v>434</v>
      </c>
      <c r="C7" s="13" t="s">
        <v>435</v>
      </c>
      <c r="D7" s="13" t="s">
        <v>436</v>
      </c>
      <c r="E7" s="13" t="s">
        <v>437</v>
      </c>
      <c r="F7" s="14" t="s">
        <v>166</v>
      </c>
      <c r="G7" s="14" t="s">
        <v>439</v>
      </c>
      <c r="H7" s="14" t="s">
        <v>431</v>
      </c>
      <c r="I7" s="14" t="s">
        <v>181</v>
      </c>
      <c r="J7" s="15" t="s">
        <v>182</v>
      </c>
      <c r="K7" s="16" t="s">
        <v>183</v>
      </c>
      <c r="L7" s="16" t="s">
        <v>428</v>
      </c>
      <c r="M7" s="14" t="s">
        <v>184</v>
      </c>
      <c r="N7" s="14" t="s">
        <v>185</v>
      </c>
      <c r="O7" s="15" t="s">
        <v>437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2" t="s">
        <v>191</v>
      </c>
      <c r="G8" s="113"/>
      <c r="H8" s="113"/>
      <c r="I8" s="113"/>
      <c r="J8" s="113"/>
      <c r="K8" s="113"/>
      <c r="L8" s="113"/>
      <c r="M8" s="113"/>
      <c r="N8" s="113"/>
      <c r="O8" s="114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2" t="s">
        <v>192</v>
      </c>
      <c r="G9" s="113"/>
      <c r="H9" s="113"/>
      <c r="I9" s="113"/>
      <c r="J9" s="113"/>
      <c r="K9" s="113"/>
      <c r="L9" s="113"/>
      <c r="M9" s="113"/>
      <c r="N9" s="113"/>
      <c r="O9" s="114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8" t="s">
        <v>193</v>
      </c>
      <c r="G10" s="118"/>
      <c r="H10" s="118"/>
      <c r="I10" s="118"/>
      <c r="J10" s="118"/>
      <c r="K10" s="19" t="s">
        <v>186</v>
      </c>
      <c r="L10" s="19" t="s">
        <v>187</v>
      </c>
      <c r="M10" s="118" t="s">
        <v>188</v>
      </c>
      <c r="N10" s="118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194</v>
      </c>
      <c r="G11" s="19" t="s">
        <v>195</v>
      </c>
      <c r="H11" s="20" t="s">
        <v>430</v>
      </c>
      <c r="I11" s="20" t="s">
        <v>196</v>
      </c>
      <c r="J11" s="20">
        <v>62.5</v>
      </c>
      <c r="K11" s="21">
        <f>J11/20</f>
        <v>3.125</v>
      </c>
      <c r="L11" s="115">
        <f>(K11+K12+K13+K14+K15+K16)/6</f>
        <v>2.1875</v>
      </c>
      <c r="M11" s="19" t="s">
        <v>197</v>
      </c>
      <c r="N11" s="19" t="s">
        <v>198</v>
      </c>
      <c r="O11" s="115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199</v>
      </c>
      <c r="G12" s="19" t="s">
        <v>200</v>
      </c>
      <c r="H12" s="20" t="s">
        <v>201</v>
      </c>
      <c r="I12" s="20" t="s">
        <v>202</v>
      </c>
      <c r="J12" s="22">
        <v>3600</v>
      </c>
      <c r="K12" s="21">
        <f>J12/3600</f>
        <v>1</v>
      </c>
      <c r="L12" s="142"/>
      <c r="M12" s="19"/>
      <c r="N12" s="19" t="s">
        <v>203</v>
      </c>
      <c r="O12" s="135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204</v>
      </c>
      <c r="G13" s="19" t="s">
        <v>205</v>
      </c>
      <c r="H13" s="19" t="s">
        <v>206</v>
      </c>
      <c r="I13" s="20" t="s">
        <v>207</v>
      </c>
      <c r="J13" s="20">
        <v>1</v>
      </c>
      <c r="K13" s="21">
        <f>J13/1</f>
        <v>1</v>
      </c>
      <c r="L13" s="142"/>
      <c r="M13" s="19"/>
      <c r="N13" s="19" t="s">
        <v>203</v>
      </c>
      <c r="O13" s="135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208</v>
      </c>
      <c r="G14" s="19" t="s">
        <v>209</v>
      </c>
      <c r="H14" s="19" t="s">
        <v>210</v>
      </c>
      <c r="I14" s="20" t="s">
        <v>207</v>
      </c>
      <c r="J14" s="20">
        <v>2</v>
      </c>
      <c r="K14" s="21">
        <f>J14/1</f>
        <v>2</v>
      </c>
      <c r="L14" s="142"/>
      <c r="M14" s="19"/>
      <c r="N14" s="19" t="s">
        <v>203</v>
      </c>
      <c r="O14" s="135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211</v>
      </c>
      <c r="G15" s="19" t="s">
        <v>212</v>
      </c>
      <c r="H15" s="19" t="s">
        <v>213</v>
      </c>
      <c r="I15" s="20" t="s">
        <v>214</v>
      </c>
      <c r="J15" s="20">
        <v>221</v>
      </c>
      <c r="K15" s="21">
        <f>J15/221</f>
        <v>1</v>
      </c>
      <c r="L15" s="142"/>
      <c r="M15" s="19"/>
      <c r="N15" s="19" t="s">
        <v>203</v>
      </c>
      <c r="O15" s="135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215</v>
      </c>
      <c r="G16" s="19" t="s">
        <v>216</v>
      </c>
      <c r="H16" s="20" t="s">
        <v>217</v>
      </c>
      <c r="I16" s="20" t="s">
        <v>207</v>
      </c>
      <c r="J16" s="20">
        <v>5</v>
      </c>
      <c r="K16" s="21">
        <f>J16/1</f>
        <v>5</v>
      </c>
      <c r="L16" s="143"/>
      <c r="M16" s="19" t="s">
        <v>218</v>
      </c>
      <c r="N16" s="19" t="s">
        <v>198</v>
      </c>
      <c r="O16" s="135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8" t="s">
        <v>219</v>
      </c>
      <c r="G17" s="118"/>
      <c r="H17" s="118"/>
      <c r="I17" s="118"/>
      <c r="J17" s="118"/>
      <c r="K17" s="20" t="s">
        <v>189</v>
      </c>
      <c r="L17" s="20" t="s">
        <v>190</v>
      </c>
      <c r="M17" s="118" t="s">
        <v>188</v>
      </c>
      <c r="N17" s="118"/>
      <c r="O17" s="135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194</v>
      </c>
      <c r="G18" s="19" t="s">
        <v>220</v>
      </c>
      <c r="H18" s="20"/>
      <c r="I18" s="20"/>
      <c r="J18" s="20"/>
      <c r="K18" s="21"/>
      <c r="L18" s="20"/>
      <c r="M18" s="19"/>
      <c r="N18" s="19"/>
      <c r="O18" s="135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221</v>
      </c>
      <c r="G19" s="19" t="s">
        <v>222</v>
      </c>
      <c r="H19" s="20" t="s">
        <v>223</v>
      </c>
      <c r="I19" s="24">
        <v>252</v>
      </c>
      <c r="J19" s="24">
        <v>252</v>
      </c>
      <c r="K19" s="21">
        <f>J19/I19</f>
        <v>1</v>
      </c>
      <c r="L19" s="115">
        <f>(K19+K20+K21+K22+K23)/5</f>
        <v>1</v>
      </c>
      <c r="M19" s="19"/>
      <c r="N19" s="19" t="s">
        <v>203</v>
      </c>
      <c r="O19" s="135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224</v>
      </c>
      <c r="G20" s="19" t="s">
        <v>225</v>
      </c>
      <c r="H20" s="20" t="s">
        <v>226</v>
      </c>
      <c r="I20" s="25">
        <v>8559.1299999999992</v>
      </c>
      <c r="J20" s="25">
        <v>8559.1299999999992</v>
      </c>
      <c r="K20" s="21">
        <f>J20/I20</f>
        <v>1</v>
      </c>
      <c r="L20" s="135"/>
      <c r="M20" s="19"/>
      <c r="N20" s="19" t="s">
        <v>227</v>
      </c>
      <c r="O20" s="135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228</v>
      </c>
      <c r="G21" s="19" t="s">
        <v>229</v>
      </c>
      <c r="H21" s="20" t="s">
        <v>230</v>
      </c>
      <c r="I21" s="26">
        <v>2156.9</v>
      </c>
      <c r="J21" s="26">
        <v>2156.9</v>
      </c>
      <c r="K21" s="21">
        <f>J21/I21</f>
        <v>1</v>
      </c>
      <c r="L21" s="135"/>
      <c r="M21" s="19"/>
      <c r="N21" s="19" t="s">
        <v>227</v>
      </c>
      <c r="O21" s="135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231</v>
      </c>
      <c r="G22" s="19" t="s">
        <v>232</v>
      </c>
      <c r="H22" s="20" t="s">
        <v>233</v>
      </c>
      <c r="I22" s="27">
        <v>208</v>
      </c>
      <c r="J22" s="27">
        <v>208</v>
      </c>
      <c r="K22" s="21">
        <f>J22/I22</f>
        <v>1</v>
      </c>
      <c r="L22" s="135"/>
      <c r="M22" s="19"/>
      <c r="N22" s="19" t="s">
        <v>203</v>
      </c>
      <c r="O22" s="135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234</v>
      </c>
      <c r="G23" s="19" t="s">
        <v>235</v>
      </c>
      <c r="H23" s="20" t="s">
        <v>236</v>
      </c>
      <c r="I23" s="20">
        <v>187.2</v>
      </c>
      <c r="J23" s="20">
        <v>187.2</v>
      </c>
      <c r="K23" s="21">
        <f>J23/I23</f>
        <v>1</v>
      </c>
      <c r="L23" s="136"/>
      <c r="M23" s="19"/>
      <c r="N23" s="19" t="s">
        <v>203</v>
      </c>
      <c r="O23" s="136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2" t="s">
        <v>237</v>
      </c>
      <c r="G25" s="113"/>
      <c r="H25" s="113"/>
      <c r="I25" s="113"/>
      <c r="J25" s="113"/>
      <c r="K25" s="113"/>
      <c r="L25" s="113"/>
      <c r="M25" s="113"/>
      <c r="N25" s="113"/>
      <c r="O25" s="114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2" t="s">
        <v>192</v>
      </c>
      <c r="G26" s="113"/>
      <c r="H26" s="113"/>
      <c r="I26" s="113"/>
      <c r="J26" s="113"/>
      <c r="K26" s="113"/>
      <c r="L26" s="113"/>
      <c r="M26" s="113"/>
      <c r="N26" s="113"/>
      <c r="O26" s="114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8" t="s">
        <v>193</v>
      </c>
      <c r="G27" s="118"/>
      <c r="H27" s="118"/>
      <c r="I27" s="118"/>
      <c r="J27" s="118"/>
      <c r="K27" s="19" t="s">
        <v>186</v>
      </c>
      <c r="L27" s="19" t="s">
        <v>187</v>
      </c>
      <c r="M27" s="118" t="s">
        <v>188</v>
      </c>
      <c r="N27" s="118"/>
      <c r="O27" s="124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194</v>
      </c>
      <c r="G28" s="19" t="s">
        <v>195</v>
      </c>
      <c r="H28" s="20" t="s">
        <v>430</v>
      </c>
      <c r="I28" s="20" t="s">
        <v>196</v>
      </c>
      <c r="J28" s="20">
        <v>55</v>
      </c>
      <c r="K28" s="21">
        <f>J28/20</f>
        <v>2.75</v>
      </c>
      <c r="L28" s="115">
        <f>(K28+K29+K30+K31+K32+K33)/6</f>
        <v>1.8038209261893474</v>
      </c>
      <c r="M28" s="19" t="s">
        <v>197</v>
      </c>
      <c r="N28" s="19" t="s">
        <v>198</v>
      </c>
      <c r="O28" s="116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199</v>
      </c>
      <c r="G29" s="19" t="s">
        <v>238</v>
      </c>
      <c r="H29" s="20" t="s">
        <v>201</v>
      </c>
      <c r="I29" s="20" t="s">
        <v>239</v>
      </c>
      <c r="J29" s="22">
        <v>3840</v>
      </c>
      <c r="K29" s="21">
        <f>J29/3700</f>
        <v>1.0378378378378379</v>
      </c>
      <c r="L29" s="135"/>
      <c r="M29" s="20" t="s">
        <v>240</v>
      </c>
      <c r="N29" s="19" t="s">
        <v>203</v>
      </c>
      <c r="O29" s="116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204</v>
      </c>
      <c r="G30" s="19" t="s">
        <v>241</v>
      </c>
      <c r="H30" s="19" t="s">
        <v>206</v>
      </c>
      <c r="I30" s="20" t="s">
        <v>207</v>
      </c>
      <c r="J30" s="20">
        <v>1</v>
      </c>
      <c r="K30" s="21">
        <f>J30/1</f>
        <v>1</v>
      </c>
      <c r="L30" s="135"/>
      <c r="M30" s="20"/>
      <c r="N30" s="19" t="s">
        <v>203</v>
      </c>
      <c r="O30" s="116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208</v>
      </c>
      <c r="G31" s="19" t="s">
        <v>242</v>
      </c>
      <c r="H31" s="19" t="s">
        <v>210</v>
      </c>
      <c r="I31" s="20" t="s">
        <v>207</v>
      </c>
      <c r="J31" s="20">
        <v>1</v>
      </c>
      <c r="K31" s="21">
        <f>J31/1</f>
        <v>1</v>
      </c>
      <c r="L31" s="135"/>
      <c r="M31" s="20"/>
      <c r="N31" s="19" t="s">
        <v>203</v>
      </c>
      <c r="O31" s="116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211</v>
      </c>
      <c r="G32" s="19" t="s">
        <v>243</v>
      </c>
      <c r="H32" s="19" t="s">
        <v>213</v>
      </c>
      <c r="I32" s="20" t="s">
        <v>244</v>
      </c>
      <c r="J32" s="20">
        <v>177</v>
      </c>
      <c r="K32" s="21">
        <f>J32/171</f>
        <v>1.0350877192982457</v>
      </c>
      <c r="L32" s="135"/>
      <c r="M32" s="19" t="s">
        <v>245</v>
      </c>
      <c r="N32" s="19" t="s">
        <v>203</v>
      </c>
      <c r="O32" s="116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215</v>
      </c>
      <c r="G33" s="19" t="s">
        <v>216</v>
      </c>
      <c r="H33" s="20" t="s">
        <v>217</v>
      </c>
      <c r="I33" s="20" t="s">
        <v>207</v>
      </c>
      <c r="J33" s="20">
        <v>4</v>
      </c>
      <c r="K33" s="21">
        <f>J33/1</f>
        <v>4</v>
      </c>
      <c r="L33" s="136"/>
      <c r="M33" s="19" t="s">
        <v>218</v>
      </c>
      <c r="N33" s="19" t="s">
        <v>198</v>
      </c>
      <c r="O33" s="116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8" t="s">
        <v>219</v>
      </c>
      <c r="G34" s="118"/>
      <c r="H34" s="118"/>
      <c r="I34" s="118"/>
      <c r="J34" s="118"/>
      <c r="K34" s="20" t="s">
        <v>189</v>
      </c>
      <c r="L34" s="20" t="s">
        <v>190</v>
      </c>
      <c r="M34" s="119" t="s">
        <v>188</v>
      </c>
      <c r="N34" s="119"/>
      <c r="O34" s="116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194</v>
      </c>
      <c r="G35" s="19" t="s">
        <v>246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221</v>
      </c>
      <c r="G36" s="19" t="s">
        <v>222</v>
      </c>
      <c r="H36" s="20" t="s">
        <v>223</v>
      </c>
      <c r="I36" s="24">
        <v>208</v>
      </c>
      <c r="J36" s="24">
        <v>208</v>
      </c>
      <c r="K36" s="21">
        <f>J36/I36</f>
        <v>1</v>
      </c>
      <c r="L36" s="115">
        <f>(K36+K37+K38+K39+K40)/5</f>
        <v>1.0075883575883577</v>
      </c>
      <c r="M36" s="20"/>
      <c r="N36" s="19" t="s">
        <v>203</v>
      </c>
      <c r="O36" s="116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224</v>
      </c>
      <c r="G37" s="19" t="s">
        <v>225</v>
      </c>
      <c r="H37" s="20" t="s">
        <v>226</v>
      </c>
      <c r="I37" s="25">
        <v>9415.91</v>
      </c>
      <c r="J37" s="25">
        <v>9415.91</v>
      </c>
      <c r="K37" s="21">
        <f>J37/I37</f>
        <v>1</v>
      </c>
      <c r="L37" s="135"/>
      <c r="M37" s="20"/>
      <c r="N37" s="20" t="s">
        <v>247</v>
      </c>
      <c r="O37" s="116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228</v>
      </c>
      <c r="G38" s="19" t="s">
        <v>229</v>
      </c>
      <c r="H38" s="20" t="s">
        <v>230</v>
      </c>
      <c r="I38" s="26">
        <v>1958.51</v>
      </c>
      <c r="J38" s="26">
        <v>1958.51</v>
      </c>
      <c r="K38" s="21">
        <f>J38/I38</f>
        <v>1</v>
      </c>
      <c r="L38" s="135"/>
      <c r="M38" s="20"/>
      <c r="N38" s="20" t="s">
        <v>247</v>
      </c>
      <c r="O38" s="116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231</v>
      </c>
      <c r="G39" s="19" t="s">
        <v>232</v>
      </c>
      <c r="H39" s="20" t="s">
        <v>233</v>
      </c>
      <c r="I39" s="27">
        <v>208</v>
      </c>
      <c r="J39" s="27">
        <v>208</v>
      </c>
      <c r="K39" s="21">
        <f>J39/I39</f>
        <v>1</v>
      </c>
      <c r="L39" s="135"/>
      <c r="M39" s="20"/>
      <c r="N39" s="19" t="s">
        <v>203</v>
      </c>
      <c r="O39" s="116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234</v>
      </c>
      <c r="G40" s="19" t="s">
        <v>235</v>
      </c>
      <c r="H40" s="20" t="s">
        <v>236</v>
      </c>
      <c r="I40" s="20">
        <v>192.4</v>
      </c>
      <c r="J40" s="20">
        <v>199.7</v>
      </c>
      <c r="K40" s="21">
        <f>J40/I40</f>
        <v>1.0379417879417878</v>
      </c>
      <c r="L40" s="136"/>
      <c r="M40" s="19" t="s">
        <v>245</v>
      </c>
      <c r="N40" s="19" t="s">
        <v>203</v>
      </c>
      <c r="O40" s="117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2" t="s">
        <v>248</v>
      </c>
      <c r="G42" s="113"/>
      <c r="H42" s="113"/>
      <c r="I42" s="113"/>
      <c r="J42" s="113"/>
      <c r="K42" s="113"/>
      <c r="L42" s="113"/>
      <c r="M42" s="113"/>
      <c r="N42" s="113"/>
      <c r="O42" s="114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2" t="s">
        <v>192</v>
      </c>
      <c r="G43" s="113"/>
      <c r="H43" s="113"/>
      <c r="I43" s="113"/>
      <c r="J43" s="113"/>
      <c r="K43" s="113"/>
      <c r="L43" s="113"/>
      <c r="M43" s="113"/>
      <c r="N43" s="113"/>
      <c r="O43" s="114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8" t="s">
        <v>193</v>
      </c>
      <c r="G44" s="118"/>
      <c r="H44" s="118"/>
      <c r="I44" s="118"/>
      <c r="J44" s="118"/>
      <c r="K44" s="19" t="s">
        <v>186</v>
      </c>
      <c r="L44" s="19" t="s">
        <v>187</v>
      </c>
      <c r="M44" s="118" t="s">
        <v>188</v>
      </c>
      <c r="N44" s="118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194</v>
      </c>
      <c r="G45" s="19" t="s">
        <v>195</v>
      </c>
      <c r="H45" s="20" t="s">
        <v>430</v>
      </c>
      <c r="I45" s="20" t="s">
        <v>196</v>
      </c>
      <c r="J45" s="20">
        <v>20</v>
      </c>
      <c r="K45" s="21">
        <f>J45/20</f>
        <v>1</v>
      </c>
      <c r="L45" s="115">
        <f>(K45+K46+K47+K48+K49+K50)/6</f>
        <v>1</v>
      </c>
      <c r="M45" s="20"/>
      <c r="N45" s="19" t="s">
        <v>198</v>
      </c>
      <c r="O45" s="115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199</v>
      </c>
      <c r="G46" s="19" t="s">
        <v>249</v>
      </c>
      <c r="H46" s="20" t="s">
        <v>201</v>
      </c>
      <c r="I46" s="20" t="s">
        <v>250</v>
      </c>
      <c r="J46" s="22">
        <v>2220</v>
      </c>
      <c r="K46" s="21">
        <f>J46/2220</f>
        <v>1</v>
      </c>
      <c r="L46" s="135"/>
      <c r="M46" s="20"/>
      <c r="N46" s="19" t="s">
        <v>203</v>
      </c>
      <c r="O46" s="135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204</v>
      </c>
      <c r="G47" s="19" t="s">
        <v>251</v>
      </c>
      <c r="H47" s="19" t="s">
        <v>206</v>
      </c>
      <c r="I47" s="20" t="s">
        <v>207</v>
      </c>
      <c r="J47" s="20">
        <v>1</v>
      </c>
      <c r="K47" s="21">
        <f>1/1</f>
        <v>1</v>
      </c>
      <c r="L47" s="135"/>
      <c r="M47" s="20"/>
      <c r="N47" s="19" t="s">
        <v>203</v>
      </c>
      <c r="O47" s="135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208</v>
      </c>
      <c r="G48" s="19" t="s">
        <v>489</v>
      </c>
      <c r="H48" s="19" t="s">
        <v>210</v>
      </c>
      <c r="I48" s="20" t="s">
        <v>207</v>
      </c>
      <c r="J48" s="20">
        <v>1</v>
      </c>
      <c r="K48" s="21">
        <f>J48/1</f>
        <v>1</v>
      </c>
      <c r="L48" s="135"/>
      <c r="M48" s="20"/>
      <c r="N48" s="19" t="s">
        <v>203</v>
      </c>
      <c r="O48" s="135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211</v>
      </c>
      <c r="G49" s="19" t="s">
        <v>490</v>
      </c>
      <c r="H49" s="19" t="s">
        <v>213</v>
      </c>
      <c r="I49" s="20" t="s">
        <v>491</v>
      </c>
      <c r="J49" s="20">
        <v>194</v>
      </c>
      <c r="K49" s="21">
        <f>J49/194</f>
        <v>1</v>
      </c>
      <c r="L49" s="135"/>
      <c r="M49" s="20"/>
      <c r="N49" s="19" t="s">
        <v>203</v>
      </c>
      <c r="O49" s="135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215</v>
      </c>
      <c r="G50" s="19" t="s">
        <v>216</v>
      </c>
      <c r="H50" s="20" t="s">
        <v>217</v>
      </c>
      <c r="I50" s="20" t="s">
        <v>207</v>
      </c>
      <c r="J50" s="20">
        <v>1</v>
      </c>
      <c r="K50" s="21">
        <f>J50/1</f>
        <v>1</v>
      </c>
      <c r="L50" s="136"/>
      <c r="M50" s="20"/>
      <c r="N50" s="19" t="s">
        <v>198</v>
      </c>
      <c r="O50" s="135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8" t="s">
        <v>219</v>
      </c>
      <c r="G51" s="118"/>
      <c r="H51" s="118"/>
      <c r="I51" s="118"/>
      <c r="J51" s="118"/>
      <c r="K51" s="20" t="s">
        <v>189</v>
      </c>
      <c r="L51" s="20" t="s">
        <v>190</v>
      </c>
      <c r="M51" s="119" t="s">
        <v>188</v>
      </c>
      <c r="N51" s="119"/>
      <c r="O51" s="135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194</v>
      </c>
      <c r="G52" s="19" t="s">
        <v>492</v>
      </c>
      <c r="H52" s="20"/>
      <c r="I52" s="20"/>
      <c r="J52" s="20"/>
      <c r="K52" s="20"/>
      <c r="L52" s="20"/>
      <c r="M52" s="20"/>
      <c r="N52" s="20"/>
      <c r="O52" s="135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221</v>
      </c>
      <c r="G53" s="19" t="s">
        <v>222</v>
      </c>
      <c r="H53" s="20" t="s">
        <v>223</v>
      </c>
      <c r="I53" s="31">
        <v>242</v>
      </c>
      <c r="J53" s="31">
        <v>242</v>
      </c>
      <c r="K53" s="32">
        <f>J53/I53</f>
        <v>1</v>
      </c>
      <c r="L53" s="115">
        <f>(K53+K54+K55+K56+K57)/5</f>
        <v>1</v>
      </c>
      <c r="M53" s="20"/>
      <c r="N53" s="19" t="s">
        <v>203</v>
      </c>
      <c r="O53" s="135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224</v>
      </c>
      <c r="G54" s="19" t="s">
        <v>225</v>
      </c>
      <c r="H54" s="20" t="s">
        <v>226</v>
      </c>
      <c r="I54" s="25">
        <v>8665.7000000000007</v>
      </c>
      <c r="J54" s="25">
        <v>8665.7000000000007</v>
      </c>
      <c r="K54" s="32">
        <f>J54/I54</f>
        <v>1</v>
      </c>
      <c r="L54" s="135"/>
      <c r="M54" s="20"/>
      <c r="N54" s="20" t="s">
        <v>247</v>
      </c>
      <c r="O54" s="135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228</v>
      </c>
      <c r="G55" s="19" t="s">
        <v>229</v>
      </c>
      <c r="H55" s="20" t="s">
        <v>230</v>
      </c>
      <c r="I55" s="26">
        <v>2097.1</v>
      </c>
      <c r="J55" s="26">
        <v>2097.1</v>
      </c>
      <c r="K55" s="32">
        <f>J55/I55</f>
        <v>1</v>
      </c>
      <c r="L55" s="135"/>
      <c r="M55" s="20"/>
      <c r="N55" s="20" t="s">
        <v>247</v>
      </c>
      <c r="O55" s="135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231</v>
      </c>
      <c r="G56" s="19" t="s">
        <v>232</v>
      </c>
      <c r="H56" s="20" t="s">
        <v>233</v>
      </c>
      <c r="I56" s="27">
        <v>156</v>
      </c>
      <c r="J56" s="27">
        <v>156</v>
      </c>
      <c r="K56" s="32">
        <f>J56/I56</f>
        <v>1</v>
      </c>
      <c r="L56" s="135"/>
      <c r="M56" s="20"/>
      <c r="N56" s="19" t="s">
        <v>203</v>
      </c>
      <c r="O56" s="135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234</v>
      </c>
      <c r="G57" s="19" t="s">
        <v>235</v>
      </c>
      <c r="H57" s="20" t="s">
        <v>236</v>
      </c>
      <c r="I57" s="20">
        <v>115.4</v>
      </c>
      <c r="J57" s="20">
        <v>115.4</v>
      </c>
      <c r="K57" s="32">
        <f>J57/I57</f>
        <v>1</v>
      </c>
      <c r="L57" s="136"/>
      <c r="M57" s="20"/>
      <c r="N57" s="19" t="s">
        <v>203</v>
      </c>
      <c r="O57" s="136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2" t="s">
        <v>493</v>
      </c>
      <c r="G59" s="113"/>
      <c r="H59" s="113"/>
      <c r="I59" s="113"/>
      <c r="J59" s="113"/>
      <c r="K59" s="113"/>
      <c r="L59" s="113"/>
      <c r="M59" s="113"/>
      <c r="N59" s="113"/>
      <c r="O59" s="114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2" t="s">
        <v>192</v>
      </c>
      <c r="G60" s="113"/>
      <c r="H60" s="113"/>
      <c r="I60" s="113"/>
      <c r="J60" s="113"/>
      <c r="K60" s="113"/>
      <c r="L60" s="113"/>
      <c r="M60" s="113"/>
      <c r="N60" s="113"/>
      <c r="O60" s="114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8" t="s">
        <v>193</v>
      </c>
      <c r="G61" s="118"/>
      <c r="H61" s="118"/>
      <c r="I61" s="118"/>
      <c r="J61" s="118"/>
      <c r="K61" s="19" t="s">
        <v>186</v>
      </c>
      <c r="L61" s="19" t="s">
        <v>187</v>
      </c>
      <c r="M61" s="118" t="s">
        <v>188</v>
      </c>
      <c r="N61" s="118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194</v>
      </c>
      <c r="G62" s="19" t="s">
        <v>195</v>
      </c>
      <c r="H62" s="20" t="s">
        <v>430</v>
      </c>
      <c r="I62" s="20" t="s">
        <v>196</v>
      </c>
      <c r="J62" s="20">
        <v>43</v>
      </c>
      <c r="K62" s="21">
        <f>J62/20</f>
        <v>2.15</v>
      </c>
      <c r="L62" s="115">
        <f>(K62+K63+K64+K65+K66+K67)/6</f>
        <v>1.6916666666666667</v>
      </c>
      <c r="M62" s="19" t="s">
        <v>197</v>
      </c>
      <c r="N62" s="19" t="s">
        <v>198</v>
      </c>
      <c r="O62" s="115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199</v>
      </c>
      <c r="G63" s="19" t="s">
        <v>494</v>
      </c>
      <c r="H63" s="20" t="s">
        <v>201</v>
      </c>
      <c r="I63" s="20" t="s">
        <v>495</v>
      </c>
      <c r="J63" s="22">
        <v>5300</v>
      </c>
      <c r="K63" s="21">
        <f>J63/5300</f>
        <v>1</v>
      </c>
      <c r="L63" s="135"/>
      <c r="M63" s="19"/>
      <c r="N63" s="19" t="s">
        <v>203</v>
      </c>
      <c r="O63" s="135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204</v>
      </c>
      <c r="G64" s="19" t="s">
        <v>496</v>
      </c>
      <c r="H64" s="19" t="s">
        <v>206</v>
      </c>
      <c r="I64" s="20" t="s">
        <v>207</v>
      </c>
      <c r="J64" s="20">
        <v>1</v>
      </c>
      <c r="K64" s="21">
        <f>J64/1</f>
        <v>1</v>
      </c>
      <c r="L64" s="135"/>
      <c r="M64" s="19"/>
      <c r="N64" s="19" t="s">
        <v>203</v>
      </c>
      <c r="O64" s="135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208</v>
      </c>
      <c r="G65" s="19" t="s">
        <v>497</v>
      </c>
      <c r="H65" s="19" t="s">
        <v>210</v>
      </c>
      <c r="I65" s="20" t="s">
        <v>207</v>
      </c>
      <c r="J65" s="20">
        <v>1</v>
      </c>
      <c r="K65" s="21">
        <f>1/1</f>
        <v>1</v>
      </c>
      <c r="L65" s="135"/>
      <c r="M65" s="19"/>
      <c r="N65" s="19" t="s">
        <v>203</v>
      </c>
      <c r="O65" s="135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211</v>
      </c>
      <c r="G66" s="19" t="s">
        <v>498</v>
      </c>
      <c r="H66" s="19" t="s">
        <v>213</v>
      </c>
      <c r="I66" s="20" t="s">
        <v>499</v>
      </c>
      <c r="J66" s="20">
        <v>262</v>
      </c>
      <c r="K66" s="21">
        <f>J66/262</f>
        <v>1</v>
      </c>
      <c r="L66" s="135"/>
      <c r="M66" s="19"/>
      <c r="N66" s="19" t="s">
        <v>203</v>
      </c>
      <c r="O66" s="135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215</v>
      </c>
      <c r="G67" s="19" t="s">
        <v>216</v>
      </c>
      <c r="H67" s="20" t="s">
        <v>217</v>
      </c>
      <c r="I67" s="20" t="s">
        <v>207</v>
      </c>
      <c r="J67" s="20">
        <v>4</v>
      </c>
      <c r="K67" s="21">
        <f>J67/1</f>
        <v>4</v>
      </c>
      <c r="L67" s="136"/>
      <c r="M67" s="19" t="s">
        <v>218</v>
      </c>
      <c r="N67" s="19" t="s">
        <v>198</v>
      </c>
      <c r="O67" s="135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8" t="s">
        <v>219</v>
      </c>
      <c r="G68" s="118"/>
      <c r="H68" s="118"/>
      <c r="I68" s="118"/>
      <c r="J68" s="118"/>
      <c r="K68" s="20" t="s">
        <v>189</v>
      </c>
      <c r="L68" s="20" t="s">
        <v>190</v>
      </c>
      <c r="M68" s="119" t="s">
        <v>188</v>
      </c>
      <c r="N68" s="119"/>
      <c r="O68" s="135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194</v>
      </c>
      <c r="G69" s="19" t="s">
        <v>500</v>
      </c>
      <c r="H69" s="20"/>
      <c r="I69" s="20"/>
      <c r="J69" s="20"/>
      <c r="K69" s="20"/>
      <c r="L69" s="20"/>
      <c r="M69" s="20"/>
      <c r="N69" s="20"/>
      <c r="O69" s="135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221</v>
      </c>
      <c r="G70" s="19" t="s">
        <v>222</v>
      </c>
      <c r="H70" s="20" t="s">
        <v>223</v>
      </c>
      <c r="I70" s="24">
        <v>156</v>
      </c>
      <c r="J70" s="24">
        <v>156</v>
      </c>
      <c r="K70" s="21">
        <f>J70/I70</f>
        <v>1</v>
      </c>
      <c r="L70" s="115">
        <f>(K70+K71+K72+K73+K74)/5</f>
        <v>1</v>
      </c>
      <c r="M70" s="19"/>
      <c r="N70" s="19" t="s">
        <v>203</v>
      </c>
      <c r="O70" s="135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224</v>
      </c>
      <c r="G71" s="19" t="s">
        <v>225</v>
      </c>
      <c r="H71" s="20" t="s">
        <v>226</v>
      </c>
      <c r="I71" s="25">
        <v>11175.32</v>
      </c>
      <c r="J71" s="25">
        <v>11175.32</v>
      </c>
      <c r="K71" s="21">
        <f>J71/I71</f>
        <v>1</v>
      </c>
      <c r="L71" s="135"/>
      <c r="M71" s="19"/>
      <c r="N71" s="19" t="s">
        <v>247</v>
      </c>
      <c r="O71" s="135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228</v>
      </c>
      <c r="G72" s="19" t="s">
        <v>229</v>
      </c>
      <c r="H72" s="20" t="s">
        <v>230</v>
      </c>
      <c r="I72" s="26">
        <v>1743.35</v>
      </c>
      <c r="J72" s="26">
        <v>1743.35</v>
      </c>
      <c r="K72" s="21">
        <f>J72/I72</f>
        <v>1</v>
      </c>
      <c r="L72" s="135"/>
      <c r="M72" s="19"/>
      <c r="N72" s="19" t="s">
        <v>247</v>
      </c>
      <c r="O72" s="135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231</v>
      </c>
      <c r="G73" s="19" t="s">
        <v>232</v>
      </c>
      <c r="H73" s="20" t="s">
        <v>233</v>
      </c>
      <c r="I73" s="27">
        <v>208</v>
      </c>
      <c r="J73" s="27">
        <v>208</v>
      </c>
      <c r="K73" s="21">
        <f>J73/I73</f>
        <v>1</v>
      </c>
      <c r="L73" s="135"/>
      <c r="M73" s="19"/>
      <c r="N73" s="19" t="s">
        <v>203</v>
      </c>
      <c r="O73" s="135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234</v>
      </c>
      <c r="G74" s="19" t="s">
        <v>235</v>
      </c>
      <c r="H74" s="20" t="s">
        <v>236</v>
      </c>
      <c r="I74" s="20">
        <v>275.60000000000002</v>
      </c>
      <c r="J74" s="20">
        <v>275.60000000000002</v>
      </c>
      <c r="K74" s="21">
        <f>J74/I74</f>
        <v>1</v>
      </c>
      <c r="L74" s="136"/>
      <c r="M74" s="19"/>
      <c r="N74" s="19" t="s">
        <v>203</v>
      </c>
      <c r="O74" s="136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2" t="s">
        <v>501</v>
      </c>
      <c r="G76" s="113"/>
      <c r="H76" s="113"/>
      <c r="I76" s="113"/>
      <c r="J76" s="113"/>
      <c r="K76" s="113"/>
      <c r="L76" s="113"/>
      <c r="M76" s="113"/>
      <c r="N76" s="113"/>
      <c r="O76" s="114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2" t="s">
        <v>192</v>
      </c>
      <c r="G77" s="113"/>
      <c r="H77" s="113"/>
      <c r="I77" s="113"/>
      <c r="J77" s="113"/>
      <c r="K77" s="113"/>
      <c r="L77" s="113"/>
      <c r="M77" s="113"/>
      <c r="N77" s="113"/>
      <c r="O77" s="114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8" t="s">
        <v>193</v>
      </c>
      <c r="G78" s="118"/>
      <c r="H78" s="118"/>
      <c r="I78" s="118"/>
      <c r="J78" s="118"/>
      <c r="K78" s="19" t="s">
        <v>186</v>
      </c>
      <c r="L78" s="19" t="s">
        <v>187</v>
      </c>
      <c r="M78" s="118" t="s">
        <v>188</v>
      </c>
      <c r="N78" s="118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194</v>
      </c>
      <c r="G79" s="19" t="s">
        <v>195</v>
      </c>
      <c r="H79" s="20" t="s">
        <v>430</v>
      </c>
      <c r="I79" s="20" t="s">
        <v>196</v>
      </c>
      <c r="J79" s="20">
        <v>46</v>
      </c>
      <c r="K79" s="21">
        <f>J79/20</f>
        <v>2.2999999999999998</v>
      </c>
      <c r="L79" s="115">
        <f>(K79+K80+K81+K82+K83+K84)/6</f>
        <v>1.7166666666666668</v>
      </c>
      <c r="M79" s="19" t="s">
        <v>197</v>
      </c>
      <c r="N79" s="19" t="s">
        <v>198</v>
      </c>
      <c r="O79" s="115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199</v>
      </c>
      <c r="G80" s="19" t="s">
        <v>502</v>
      </c>
      <c r="H80" s="20" t="s">
        <v>201</v>
      </c>
      <c r="I80" s="20" t="s">
        <v>503</v>
      </c>
      <c r="J80" s="22">
        <v>4000</v>
      </c>
      <c r="K80" s="21">
        <f>J80/4000</f>
        <v>1</v>
      </c>
      <c r="L80" s="135"/>
      <c r="M80" s="20"/>
      <c r="N80" s="19" t="s">
        <v>203</v>
      </c>
      <c r="O80" s="135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204</v>
      </c>
      <c r="G81" s="19" t="s">
        <v>504</v>
      </c>
      <c r="H81" s="19" t="s">
        <v>206</v>
      </c>
      <c r="I81" s="20" t="s">
        <v>207</v>
      </c>
      <c r="J81" s="20">
        <v>1</v>
      </c>
      <c r="K81" s="21">
        <f>J81/1</f>
        <v>1</v>
      </c>
      <c r="L81" s="135"/>
      <c r="M81" s="20"/>
      <c r="N81" s="19" t="s">
        <v>203</v>
      </c>
      <c r="O81" s="135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208</v>
      </c>
      <c r="G82" s="19" t="s">
        <v>257</v>
      </c>
      <c r="H82" s="19" t="s">
        <v>210</v>
      </c>
      <c r="I82" s="20" t="s">
        <v>207</v>
      </c>
      <c r="J82" s="20">
        <v>1</v>
      </c>
      <c r="K82" s="21">
        <f>J82/1</f>
        <v>1</v>
      </c>
      <c r="L82" s="135"/>
      <c r="M82" s="20"/>
      <c r="N82" s="19" t="s">
        <v>203</v>
      </c>
      <c r="O82" s="135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211</v>
      </c>
      <c r="G83" s="19" t="s">
        <v>258</v>
      </c>
      <c r="H83" s="19" t="s">
        <v>213</v>
      </c>
      <c r="I83" s="20" t="s">
        <v>259</v>
      </c>
      <c r="J83" s="20">
        <v>104</v>
      </c>
      <c r="K83" s="21">
        <f>J83/104</f>
        <v>1</v>
      </c>
      <c r="L83" s="135"/>
      <c r="M83" s="20"/>
      <c r="N83" s="19" t="s">
        <v>203</v>
      </c>
      <c r="O83" s="135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215</v>
      </c>
      <c r="G84" s="19" t="s">
        <v>216</v>
      </c>
      <c r="H84" s="20" t="s">
        <v>217</v>
      </c>
      <c r="I84" s="20" t="s">
        <v>207</v>
      </c>
      <c r="J84" s="20">
        <v>4</v>
      </c>
      <c r="K84" s="21">
        <f>4/1</f>
        <v>4</v>
      </c>
      <c r="L84" s="136"/>
      <c r="M84" s="19" t="s">
        <v>218</v>
      </c>
      <c r="N84" s="19" t="s">
        <v>198</v>
      </c>
      <c r="O84" s="135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8" t="s">
        <v>219</v>
      </c>
      <c r="G85" s="118"/>
      <c r="H85" s="118"/>
      <c r="I85" s="118"/>
      <c r="J85" s="118"/>
      <c r="K85" s="20" t="s">
        <v>189</v>
      </c>
      <c r="L85" s="20" t="s">
        <v>190</v>
      </c>
      <c r="M85" s="119" t="s">
        <v>188</v>
      </c>
      <c r="N85" s="119"/>
      <c r="O85" s="135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194</v>
      </c>
      <c r="G86" s="19" t="s">
        <v>260</v>
      </c>
      <c r="H86" s="20"/>
      <c r="I86" s="20"/>
      <c r="J86" s="20"/>
      <c r="K86" s="20"/>
      <c r="L86" s="20"/>
      <c r="M86" s="20"/>
      <c r="N86" s="20"/>
      <c r="O86" s="135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221</v>
      </c>
      <c r="G87" s="19" t="s">
        <v>222</v>
      </c>
      <c r="H87" s="20" t="s">
        <v>223</v>
      </c>
      <c r="I87" s="24">
        <v>208</v>
      </c>
      <c r="J87" s="24">
        <v>208</v>
      </c>
      <c r="K87" s="21">
        <f>J87/I87</f>
        <v>1</v>
      </c>
      <c r="L87" s="115">
        <f>(K87+K88+K89+K90+K91)/5</f>
        <v>1.0371794871794873</v>
      </c>
      <c r="M87" s="20"/>
      <c r="N87" s="19" t="s">
        <v>203</v>
      </c>
      <c r="O87" s="135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224</v>
      </c>
      <c r="G88" s="19" t="s">
        <v>225</v>
      </c>
      <c r="H88" s="20" t="s">
        <v>226</v>
      </c>
      <c r="I88" s="25">
        <v>7581.73</v>
      </c>
      <c r="J88" s="25">
        <v>7581.73</v>
      </c>
      <c r="K88" s="21">
        <f>J88/I88</f>
        <v>1</v>
      </c>
      <c r="L88" s="135"/>
      <c r="M88" s="20"/>
      <c r="N88" s="20" t="s">
        <v>247</v>
      </c>
      <c r="O88" s="135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228</v>
      </c>
      <c r="G89" s="19" t="s">
        <v>229</v>
      </c>
      <c r="H89" s="20" t="s">
        <v>230</v>
      </c>
      <c r="I89" s="26">
        <v>1577</v>
      </c>
      <c r="J89" s="26">
        <v>1577</v>
      </c>
      <c r="K89" s="21">
        <f>J89/I89</f>
        <v>1</v>
      </c>
      <c r="L89" s="135"/>
      <c r="M89" s="20"/>
      <c r="N89" s="20" t="s">
        <v>247</v>
      </c>
      <c r="O89" s="135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231</v>
      </c>
      <c r="G90" s="19" t="s">
        <v>232</v>
      </c>
      <c r="H90" s="20" t="s">
        <v>233</v>
      </c>
      <c r="I90" s="27">
        <v>312</v>
      </c>
      <c r="J90" s="27">
        <v>370</v>
      </c>
      <c r="K90" s="21">
        <f>J90/I90</f>
        <v>1.1858974358974359</v>
      </c>
      <c r="L90" s="135"/>
      <c r="M90" s="19" t="s">
        <v>261</v>
      </c>
      <c r="N90" s="19" t="s">
        <v>203</v>
      </c>
      <c r="O90" s="135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234</v>
      </c>
      <c r="G91" s="19" t="s">
        <v>235</v>
      </c>
      <c r="H91" s="20" t="s">
        <v>236</v>
      </c>
      <c r="I91" s="20">
        <v>208</v>
      </c>
      <c r="J91" s="20">
        <v>208</v>
      </c>
      <c r="K91" s="21">
        <f>J91/I91</f>
        <v>1</v>
      </c>
      <c r="L91" s="136"/>
      <c r="M91" s="20"/>
      <c r="N91" s="19" t="s">
        <v>203</v>
      </c>
      <c r="O91" s="136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2" t="s">
        <v>262</v>
      </c>
      <c r="G93" s="113"/>
      <c r="H93" s="113"/>
      <c r="I93" s="113"/>
      <c r="J93" s="113"/>
      <c r="K93" s="113"/>
      <c r="L93" s="113"/>
      <c r="M93" s="113"/>
      <c r="N93" s="113"/>
      <c r="O93" s="114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2" t="s">
        <v>192</v>
      </c>
      <c r="G94" s="113"/>
      <c r="H94" s="113"/>
      <c r="I94" s="113"/>
      <c r="J94" s="113"/>
      <c r="K94" s="113"/>
      <c r="L94" s="113"/>
      <c r="M94" s="113"/>
      <c r="N94" s="113"/>
      <c r="O94" s="114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8" t="s">
        <v>193</v>
      </c>
      <c r="G95" s="118"/>
      <c r="H95" s="118"/>
      <c r="I95" s="118"/>
      <c r="J95" s="118"/>
      <c r="K95" s="19" t="s">
        <v>186</v>
      </c>
      <c r="L95" s="19" t="s">
        <v>187</v>
      </c>
      <c r="M95" s="118" t="s">
        <v>188</v>
      </c>
      <c r="N95" s="118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194</v>
      </c>
      <c r="G96" s="19" t="s">
        <v>195</v>
      </c>
      <c r="H96" s="20" t="s">
        <v>430</v>
      </c>
      <c r="I96" s="20" t="s">
        <v>263</v>
      </c>
      <c r="J96" s="33">
        <v>70</v>
      </c>
      <c r="K96" s="21">
        <f>J96/20</f>
        <v>3.5</v>
      </c>
      <c r="L96" s="115">
        <f>(K96+K97+K98+K99+K100+K101)/6</f>
        <v>1.9166666666666667</v>
      </c>
      <c r="M96" s="19" t="s">
        <v>197</v>
      </c>
      <c r="N96" s="19" t="s">
        <v>198</v>
      </c>
      <c r="O96" s="115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199</v>
      </c>
      <c r="G97" s="19" t="s">
        <v>265</v>
      </c>
      <c r="H97" s="20" t="s">
        <v>201</v>
      </c>
      <c r="I97" s="22">
        <v>3900</v>
      </c>
      <c r="J97" s="22">
        <v>3900</v>
      </c>
      <c r="K97" s="21">
        <f>J97/I97</f>
        <v>1</v>
      </c>
      <c r="L97" s="135"/>
      <c r="M97" s="20"/>
      <c r="N97" s="19" t="s">
        <v>203</v>
      </c>
      <c r="O97" s="135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204</v>
      </c>
      <c r="G98" s="19" t="s">
        <v>276</v>
      </c>
      <c r="H98" s="19" t="s">
        <v>206</v>
      </c>
      <c r="I98" s="20" t="s">
        <v>277</v>
      </c>
      <c r="J98" s="20">
        <v>1</v>
      </c>
      <c r="K98" s="21">
        <f>J98/1</f>
        <v>1</v>
      </c>
      <c r="L98" s="135"/>
      <c r="M98" s="20"/>
      <c r="N98" s="19" t="s">
        <v>203</v>
      </c>
      <c r="O98" s="135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208</v>
      </c>
      <c r="G99" s="19" t="s">
        <v>278</v>
      </c>
      <c r="H99" s="19" t="s">
        <v>210</v>
      </c>
      <c r="I99" s="20" t="s">
        <v>207</v>
      </c>
      <c r="J99" s="20">
        <v>1</v>
      </c>
      <c r="K99" s="21">
        <f>J99/1</f>
        <v>1</v>
      </c>
      <c r="L99" s="135"/>
      <c r="M99" s="20"/>
      <c r="N99" s="19" t="s">
        <v>203</v>
      </c>
      <c r="O99" s="135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211</v>
      </c>
      <c r="G100" s="19" t="s">
        <v>279</v>
      </c>
      <c r="H100" s="19" t="s">
        <v>213</v>
      </c>
      <c r="I100" s="20" t="s">
        <v>280</v>
      </c>
      <c r="J100" s="20" t="s">
        <v>280</v>
      </c>
      <c r="K100" s="21">
        <f>114/114</f>
        <v>1</v>
      </c>
      <c r="L100" s="135"/>
      <c r="M100" s="20"/>
      <c r="N100" s="19" t="s">
        <v>203</v>
      </c>
      <c r="O100" s="135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215</v>
      </c>
      <c r="G101" s="19" t="s">
        <v>216</v>
      </c>
      <c r="H101" s="20" t="s">
        <v>217</v>
      </c>
      <c r="I101" s="20" t="s">
        <v>277</v>
      </c>
      <c r="J101" s="20" t="s">
        <v>281</v>
      </c>
      <c r="K101" s="21">
        <f>4/1</f>
        <v>4</v>
      </c>
      <c r="L101" s="136"/>
      <c r="M101" s="19" t="s">
        <v>218</v>
      </c>
      <c r="N101" s="19" t="s">
        <v>198</v>
      </c>
      <c r="O101" s="135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8" t="s">
        <v>219</v>
      </c>
      <c r="G102" s="118"/>
      <c r="H102" s="118"/>
      <c r="I102" s="118"/>
      <c r="J102" s="118"/>
      <c r="K102" s="20" t="s">
        <v>189</v>
      </c>
      <c r="L102" s="20" t="s">
        <v>190</v>
      </c>
      <c r="M102" s="119" t="s">
        <v>188</v>
      </c>
      <c r="N102" s="119"/>
      <c r="O102" s="135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194</v>
      </c>
      <c r="G103" s="19" t="s">
        <v>282</v>
      </c>
      <c r="H103" s="20"/>
      <c r="I103" s="20"/>
      <c r="J103" s="20"/>
      <c r="K103" s="20"/>
      <c r="L103" s="20"/>
      <c r="M103" s="20"/>
      <c r="N103" s="20"/>
      <c r="O103" s="135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221</v>
      </c>
      <c r="G104" s="19" t="s">
        <v>222</v>
      </c>
      <c r="H104" s="20" t="s">
        <v>223</v>
      </c>
      <c r="I104" s="24">
        <v>208</v>
      </c>
      <c r="J104" s="24">
        <v>208</v>
      </c>
      <c r="K104" s="21">
        <f>J104/I104</f>
        <v>1</v>
      </c>
      <c r="L104" s="115">
        <f>(K104+K105+K106+K107+K108)/5</f>
        <v>1</v>
      </c>
      <c r="M104" s="20"/>
      <c r="N104" s="19" t="s">
        <v>203</v>
      </c>
      <c r="O104" s="135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224</v>
      </c>
      <c r="G105" s="19" t="s">
        <v>225</v>
      </c>
      <c r="H105" s="20" t="s">
        <v>226</v>
      </c>
      <c r="I105" s="25">
        <v>7053.85</v>
      </c>
      <c r="J105" s="25">
        <v>7053.85</v>
      </c>
      <c r="K105" s="21">
        <f>J105/I105</f>
        <v>1</v>
      </c>
      <c r="L105" s="135"/>
      <c r="M105" s="20"/>
      <c r="N105" s="19" t="s">
        <v>247</v>
      </c>
      <c r="O105" s="135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228</v>
      </c>
      <c r="G106" s="19" t="s">
        <v>229</v>
      </c>
      <c r="H106" s="20" t="s">
        <v>230</v>
      </c>
      <c r="I106" s="26">
        <v>1467.2</v>
      </c>
      <c r="J106" s="26">
        <v>1467.2</v>
      </c>
      <c r="K106" s="21">
        <f>J106/I106</f>
        <v>1</v>
      </c>
      <c r="L106" s="135"/>
      <c r="M106" s="20"/>
      <c r="N106" s="20" t="s">
        <v>247</v>
      </c>
      <c r="O106" s="135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231</v>
      </c>
      <c r="G107" s="19" t="s">
        <v>232</v>
      </c>
      <c r="H107" s="20" t="s">
        <v>233</v>
      </c>
      <c r="I107" s="27">
        <v>208</v>
      </c>
      <c r="J107" s="27">
        <v>208</v>
      </c>
      <c r="K107" s="21">
        <f>J107/I107</f>
        <v>1</v>
      </c>
      <c r="L107" s="135"/>
      <c r="M107" s="20"/>
      <c r="N107" s="19" t="s">
        <v>203</v>
      </c>
      <c r="O107" s="135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234</v>
      </c>
      <c r="G108" s="19" t="s">
        <v>235</v>
      </c>
      <c r="H108" s="20" t="s">
        <v>236</v>
      </c>
      <c r="I108" s="20">
        <v>202.8</v>
      </c>
      <c r="J108" s="20">
        <v>202.8</v>
      </c>
      <c r="K108" s="21">
        <f>J108/I108</f>
        <v>1</v>
      </c>
      <c r="L108" s="136"/>
      <c r="M108" s="20"/>
      <c r="N108" s="19" t="s">
        <v>203</v>
      </c>
      <c r="O108" s="136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2" t="s">
        <v>283</v>
      </c>
      <c r="G110" s="113"/>
      <c r="H110" s="113"/>
      <c r="I110" s="113"/>
      <c r="J110" s="113"/>
      <c r="K110" s="113"/>
      <c r="L110" s="113"/>
      <c r="M110" s="113"/>
      <c r="N110" s="113"/>
      <c r="O110" s="114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2" t="s">
        <v>192</v>
      </c>
      <c r="G111" s="113"/>
      <c r="H111" s="113"/>
      <c r="I111" s="113"/>
      <c r="J111" s="113"/>
      <c r="K111" s="113"/>
      <c r="L111" s="113"/>
      <c r="M111" s="113"/>
      <c r="N111" s="113"/>
      <c r="O111" s="114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8" t="s">
        <v>193</v>
      </c>
      <c r="G112" s="118"/>
      <c r="H112" s="118"/>
      <c r="I112" s="118"/>
      <c r="J112" s="118"/>
      <c r="K112" s="19" t="s">
        <v>186</v>
      </c>
      <c r="L112" s="19" t="s">
        <v>187</v>
      </c>
      <c r="M112" s="118" t="s">
        <v>188</v>
      </c>
      <c r="N112" s="118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194</v>
      </c>
      <c r="G113" s="19" t="s">
        <v>195</v>
      </c>
      <c r="H113" s="20" t="s">
        <v>430</v>
      </c>
      <c r="I113" s="20" t="s">
        <v>284</v>
      </c>
      <c r="J113" s="20">
        <v>71</v>
      </c>
      <c r="K113" s="21">
        <f>J113/20</f>
        <v>3.55</v>
      </c>
      <c r="L113" s="115">
        <f>(K113+K114+K115+K116+K117+K118)/6</f>
        <v>1.7583333333333335</v>
      </c>
      <c r="M113" s="19" t="s">
        <v>197</v>
      </c>
      <c r="N113" s="19" t="s">
        <v>198</v>
      </c>
      <c r="O113" s="115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199</v>
      </c>
      <c r="G114" s="19" t="s">
        <v>285</v>
      </c>
      <c r="H114" s="20" t="s">
        <v>201</v>
      </c>
      <c r="I114" s="22" t="s">
        <v>286</v>
      </c>
      <c r="J114" s="22">
        <v>3750</v>
      </c>
      <c r="K114" s="21">
        <f>J114/3750</f>
        <v>1</v>
      </c>
      <c r="L114" s="135"/>
      <c r="M114" s="20"/>
      <c r="N114" s="19" t="s">
        <v>203</v>
      </c>
      <c r="O114" s="135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204</v>
      </c>
      <c r="G115" s="19" t="s">
        <v>287</v>
      </c>
      <c r="H115" s="19" t="s">
        <v>206</v>
      </c>
      <c r="I115" s="20" t="s">
        <v>277</v>
      </c>
      <c r="J115" s="20">
        <v>1</v>
      </c>
      <c r="K115" s="21">
        <f>J115/1</f>
        <v>1</v>
      </c>
      <c r="L115" s="135"/>
      <c r="M115" s="20"/>
      <c r="N115" s="19" t="s">
        <v>203</v>
      </c>
      <c r="O115" s="135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208</v>
      </c>
      <c r="G116" s="19" t="s">
        <v>288</v>
      </c>
      <c r="H116" s="19" t="s">
        <v>210</v>
      </c>
      <c r="I116" s="20" t="s">
        <v>277</v>
      </c>
      <c r="J116" s="20">
        <v>1</v>
      </c>
      <c r="K116" s="21">
        <f>J116/1</f>
        <v>1</v>
      </c>
      <c r="L116" s="135"/>
      <c r="M116" s="20"/>
      <c r="N116" s="19" t="s">
        <v>203</v>
      </c>
      <c r="O116" s="135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211</v>
      </c>
      <c r="G117" s="19" t="s">
        <v>289</v>
      </c>
      <c r="H117" s="19" t="s">
        <v>213</v>
      </c>
      <c r="I117" s="20" t="s">
        <v>290</v>
      </c>
      <c r="J117" s="20">
        <v>80</v>
      </c>
      <c r="K117" s="21">
        <f>J117/80</f>
        <v>1</v>
      </c>
      <c r="L117" s="135"/>
      <c r="M117" s="20"/>
      <c r="N117" s="19" t="s">
        <v>203</v>
      </c>
      <c r="O117" s="135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215</v>
      </c>
      <c r="G118" s="19" t="s">
        <v>216</v>
      </c>
      <c r="H118" s="20" t="s">
        <v>217</v>
      </c>
      <c r="I118" s="20" t="s">
        <v>277</v>
      </c>
      <c r="J118" s="20">
        <v>3</v>
      </c>
      <c r="K118" s="21">
        <f>J118/1</f>
        <v>3</v>
      </c>
      <c r="L118" s="136"/>
      <c r="M118" s="19" t="s">
        <v>218</v>
      </c>
      <c r="N118" s="19" t="s">
        <v>198</v>
      </c>
      <c r="O118" s="135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8" t="s">
        <v>219</v>
      </c>
      <c r="G119" s="118"/>
      <c r="H119" s="118"/>
      <c r="I119" s="118"/>
      <c r="J119" s="118"/>
      <c r="K119" s="20" t="s">
        <v>189</v>
      </c>
      <c r="L119" s="20" t="s">
        <v>190</v>
      </c>
      <c r="M119" s="119" t="s">
        <v>188</v>
      </c>
      <c r="N119" s="119"/>
      <c r="O119" s="135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194</v>
      </c>
      <c r="G120" s="19" t="s">
        <v>539</v>
      </c>
      <c r="H120" s="20"/>
      <c r="I120" s="20"/>
      <c r="J120" s="20"/>
      <c r="K120" s="20"/>
      <c r="L120" s="20"/>
      <c r="M120" s="20"/>
      <c r="N120" s="20"/>
      <c r="O120" s="135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221</v>
      </c>
      <c r="G121" s="19" t="s">
        <v>222</v>
      </c>
      <c r="H121" s="20" t="s">
        <v>223</v>
      </c>
      <c r="I121" s="24">
        <v>164</v>
      </c>
      <c r="J121" s="24">
        <v>164</v>
      </c>
      <c r="K121" s="21">
        <f>J121/I121</f>
        <v>1</v>
      </c>
      <c r="L121" s="115">
        <f>(K121+K122+K123+K124+K125)/5</f>
        <v>1</v>
      </c>
      <c r="M121" s="20"/>
      <c r="N121" s="19" t="s">
        <v>203</v>
      </c>
      <c r="O121" s="135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224</v>
      </c>
      <c r="G122" s="19" t="s">
        <v>225</v>
      </c>
      <c r="H122" s="20" t="s">
        <v>226</v>
      </c>
      <c r="I122" s="25">
        <v>13218.29</v>
      </c>
      <c r="J122" s="25">
        <v>13218.29</v>
      </c>
      <c r="K122" s="21">
        <f>J122/I122</f>
        <v>1</v>
      </c>
      <c r="L122" s="135"/>
      <c r="M122" s="20"/>
      <c r="N122" s="19" t="s">
        <v>247</v>
      </c>
      <c r="O122" s="135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228</v>
      </c>
      <c r="G123" s="19" t="s">
        <v>229</v>
      </c>
      <c r="H123" s="20" t="s">
        <v>230</v>
      </c>
      <c r="I123" s="26">
        <v>2167.8000000000002</v>
      </c>
      <c r="J123" s="26">
        <v>2167.8000000000002</v>
      </c>
      <c r="K123" s="21">
        <f>J123/I123</f>
        <v>1</v>
      </c>
      <c r="L123" s="135"/>
      <c r="M123" s="20"/>
      <c r="N123" s="20" t="s">
        <v>247</v>
      </c>
      <c r="O123" s="135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231</v>
      </c>
      <c r="G124" s="19" t="s">
        <v>232</v>
      </c>
      <c r="H124" s="20" t="s">
        <v>233</v>
      </c>
      <c r="I124" s="27">
        <v>208</v>
      </c>
      <c r="J124" s="27">
        <v>208</v>
      </c>
      <c r="K124" s="21">
        <f>J124/I124</f>
        <v>1</v>
      </c>
      <c r="L124" s="135"/>
      <c r="M124" s="20"/>
      <c r="N124" s="19" t="s">
        <v>203</v>
      </c>
      <c r="O124" s="135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234</v>
      </c>
      <c r="G125" s="19" t="s">
        <v>235</v>
      </c>
      <c r="H125" s="20" t="s">
        <v>236</v>
      </c>
      <c r="I125" s="20">
        <v>195</v>
      </c>
      <c r="J125" s="20">
        <v>195</v>
      </c>
      <c r="K125" s="21">
        <f>J125/I125</f>
        <v>1</v>
      </c>
      <c r="L125" s="136"/>
      <c r="M125" s="20"/>
      <c r="N125" s="19" t="s">
        <v>203</v>
      </c>
      <c r="O125" s="136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2" t="s">
        <v>540</v>
      </c>
      <c r="G127" s="113"/>
      <c r="H127" s="113"/>
      <c r="I127" s="113"/>
      <c r="J127" s="113"/>
      <c r="K127" s="113"/>
      <c r="L127" s="113"/>
      <c r="M127" s="113"/>
      <c r="N127" s="113"/>
      <c r="O127" s="114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2" t="s">
        <v>192</v>
      </c>
      <c r="G128" s="113"/>
      <c r="H128" s="113"/>
      <c r="I128" s="113"/>
      <c r="J128" s="113"/>
      <c r="K128" s="113"/>
      <c r="L128" s="113"/>
      <c r="M128" s="113"/>
      <c r="N128" s="113"/>
      <c r="O128" s="114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8" t="s">
        <v>193</v>
      </c>
      <c r="G129" s="118"/>
      <c r="H129" s="118"/>
      <c r="I129" s="118"/>
      <c r="J129" s="118"/>
      <c r="K129" s="19" t="s">
        <v>186</v>
      </c>
      <c r="L129" s="19" t="s">
        <v>187</v>
      </c>
      <c r="M129" s="118" t="s">
        <v>188</v>
      </c>
      <c r="N129" s="118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194</v>
      </c>
      <c r="G130" s="19" t="s">
        <v>195</v>
      </c>
      <c r="H130" s="20" t="s">
        <v>430</v>
      </c>
      <c r="I130" s="20" t="s">
        <v>196</v>
      </c>
      <c r="J130" s="20">
        <v>20</v>
      </c>
      <c r="K130" s="21">
        <f>J130/20</f>
        <v>1</v>
      </c>
      <c r="L130" s="115">
        <f>(K130+K131+K132+K133+K134+K135)/6</f>
        <v>1</v>
      </c>
      <c r="M130" s="19" t="s">
        <v>197</v>
      </c>
      <c r="N130" s="19" t="s">
        <v>198</v>
      </c>
      <c r="O130" s="115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199</v>
      </c>
      <c r="G131" s="19" t="s">
        <v>541</v>
      </c>
      <c r="H131" s="20" t="s">
        <v>201</v>
      </c>
      <c r="I131" s="20" t="s">
        <v>542</v>
      </c>
      <c r="J131" s="22">
        <v>3200</v>
      </c>
      <c r="K131" s="21">
        <f>J131/3200</f>
        <v>1</v>
      </c>
      <c r="L131" s="135"/>
      <c r="M131" s="20"/>
      <c r="N131" s="19" t="s">
        <v>203</v>
      </c>
      <c r="O131" s="135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204</v>
      </c>
      <c r="G132" s="19" t="s">
        <v>543</v>
      </c>
      <c r="H132" s="19" t="s">
        <v>206</v>
      </c>
      <c r="I132" s="20" t="s">
        <v>207</v>
      </c>
      <c r="J132" s="20">
        <v>1</v>
      </c>
      <c r="K132" s="21">
        <f>J132/1</f>
        <v>1</v>
      </c>
      <c r="L132" s="135"/>
      <c r="M132" s="20"/>
      <c r="N132" s="19" t="s">
        <v>203</v>
      </c>
      <c r="O132" s="135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208</v>
      </c>
      <c r="G133" s="19" t="s">
        <v>544</v>
      </c>
      <c r="H133" s="19" t="s">
        <v>210</v>
      </c>
      <c r="I133" s="20" t="s">
        <v>207</v>
      </c>
      <c r="J133" s="20">
        <v>1</v>
      </c>
      <c r="K133" s="21">
        <f>J133/1</f>
        <v>1</v>
      </c>
      <c r="L133" s="135"/>
      <c r="M133" s="20"/>
      <c r="N133" s="19" t="s">
        <v>203</v>
      </c>
      <c r="O133" s="135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211</v>
      </c>
      <c r="G134" s="19" t="s">
        <v>545</v>
      </c>
      <c r="H134" s="19" t="s">
        <v>213</v>
      </c>
      <c r="I134" s="20" t="s">
        <v>244</v>
      </c>
      <c r="J134" s="20">
        <v>171</v>
      </c>
      <c r="K134" s="21">
        <f>J134/171</f>
        <v>1</v>
      </c>
      <c r="L134" s="135"/>
      <c r="M134" s="20"/>
      <c r="N134" s="19" t="s">
        <v>203</v>
      </c>
      <c r="O134" s="135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215</v>
      </c>
      <c r="G135" s="19" t="s">
        <v>216</v>
      </c>
      <c r="H135" s="20" t="s">
        <v>217</v>
      </c>
      <c r="I135" s="20" t="s">
        <v>207</v>
      </c>
      <c r="J135" s="20">
        <v>1</v>
      </c>
      <c r="K135" s="21">
        <f>J135/1</f>
        <v>1</v>
      </c>
      <c r="L135" s="136"/>
      <c r="M135" s="19" t="s">
        <v>218</v>
      </c>
      <c r="N135" s="19" t="s">
        <v>198</v>
      </c>
      <c r="O135" s="135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8" t="s">
        <v>219</v>
      </c>
      <c r="G136" s="118"/>
      <c r="H136" s="118"/>
      <c r="I136" s="118"/>
      <c r="J136" s="118"/>
      <c r="K136" s="20" t="s">
        <v>189</v>
      </c>
      <c r="L136" s="20" t="s">
        <v>190</v>
      </c>
      <c r="M136" s="119" t="s">
        <v>188</v>
      </c>
      <c r="N136" s="119"/>
      <c r="O136" s="135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194</v>
      </c>
      <c r="G137" s="19" t="s">
        <v>546</v>
      </c>
      <c r="H137" s="20"/>
      <c r="I137" s="20"/>
      <c r="J137" s="20"/>
      <c r="K137" s="20"/>
      <c r="L137" s="20"/>
      <c r="M137" s="20"/>
      <c r="N137" s="20"/>
      <c r="O137" s="135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221</v>
      </c>
      <c r="G138" s="19" t="s">
        <v>222</v>
      </c>
      <c r="H138" s="20" t="s">
        <v>223</v>
      </c>
      <c r="I138" s="24">
        <v>221</v>
      </c>
      <c r="J138" s="24">
        <v>221</v>
      </c>
      <c r="K138" s="32">
        <f>J138/I138</f>
        <v>1</v>
      </c>
      <c r="L138" s="115">
        <f>(K138+K139+K140+K141+K142)/5</f>
        <v>1</v>
      </c>
      <c r="M138" s="20"/>
      <c r="N138" s="19" t="s">
        <v>203</v>
      </c>
      <c r="O138" s="135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224</v>
      </c>
      <c r="G139" s="19" t="s">
        <v>225</v>
      </c>
      <c r="H139" s="20" t="s">
        <v>226</v>
      </c>
      <c r="I139" s="25">
        <v>7009.5</v>
      </c>
      <c r="J139" s="25">
        <v>7009.5</v>
      </c>
      <c r="K139" s="32">
        <f>J139/I139</f>
        <v>1</v>
      </c>
      <c r="L139" s="135"/>
      <c r="M139" s="20"/>
      <c r="N139" s="19" t="s">
        <v>247</v>
      </c>
      <c r="O139" s="135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228</v>
      </c>
      <c r="G140" s="19" t="s">
        <v>229</v>
      </c>
      <c r="H140" s="20" t="s">
        <v>230</v>
      </c>
      <c r="I140" s="26">
        <v>1549.1</v>
      </c>
      <c r="J140" s="26">
        <v>1549.1</v>
      </c>
      <c r="K140" s="32">
        <f>J140/I140</f>
        <v>1</v>
      </c>
      <c r="L140" s="135"/>
      <c r="M140" s="20"/>
      <c r="N140" s="20" t="s">
        <v>247</v>
      </c>
      <c r="O140" s="135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231</v>
      </c>
      <c r="G141" s="19" t="s">
        <v>232</v>
      </c>
      <c r="H141" s="20" t="s">
        <v>233</v>
      </c>
      <c r="I141" s="27">
        <v>208</v>
      </c>
      <c r="J141" s="27">
        <v>208</v>
      </c>
      <c r="K141" s="32">
        <f>J141/I141</f>
        <v>1</v>
      </c>
      <c r="L141" s="135"/>
      <c r="M141" s="20"/>
      <c r="N141" s="19" t="s">
        <v>203</v>
      </c>
      <c r="O141" s="135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234</v>
      </c>
      <c r="G142" s="19" t="s">
        <v>235</v>
      </c>
      <c r="H142" s="20" t="s">
        <v>236</v>
      </c>
      <c r="I142" s="20">
        <v>166.4</v>
      </c>
      <c r="J142" s="20">
        <v>166.4</v>
      </c>
      <c r="K142" s="32">
        <f>J142/I142</f>
        <v>1</v>
      </c>
      <c r="L142" s="136"/>
      <c r="M142" s="20"/>
      <c r="N142" s="19" t="s">
        <v>203</v>
      </c>
      <c r="O142" s="136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2" t="s">
        <v>547</v>
      </c>
      <c r="G144" s="113"/>
      <c r="H144" s="113"/>
      <c r="I144" s="113"/>
      <c r="J144" s="113"/>
      <c r="K144" s="113"/>
      <c r="L144" s="113"/>
      <c r="M144" s="113"/>
      <c r="N144" s="113"/>
      <c r="O144" s="114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2" t="s">
        <v>192</v>
      </c>
      <c r="G145" s="113"/>
      <c r="H145" s="113"/>
      <c r="I145" s="113"/>
      <c r="J145" s="113"/>
      <c r="K145" s="113"/>
      <c r="L145" s="113"/>
      <c r="M145" s="113"/>
      <c r="N145" s="113"/>
      <c r="O145" s="114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8" t="s">
        <v>193</v>
      </c>
      <c r="G146" s="118"/>
      <c r="H146" s="118"/>
      <c r="I146" s="118"/>
      <c r="J146" s="118"/>
      <c r="K146" s="19" t="s">
        <v>186</v>
      </c>
      <c r="L146" s="19" t="s">
        <v>187</v>
      </c>
      <c r="M146" s="118" t="s">
        <v>188</v>
      </c>
      <c r="N146" s="118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194</v>
      </c>
      <c r="G147" s="19" t="s">
        <v>195</v>
      </c>
      <c r="H147" s="20" t="s">
        <v>430</v>
      </c>
      <c r="I147" s="20" t="s">
        <v>196</v>
      </c>
      <c r="J147" s="20">
        <v>29</v>
      </c>
      <c r="K147" s="21">
        <f>J147/20</f>
        <v>1.45</v>
      </c>
      <c r="L147" s="115">
        <f>(K147+K148+K149+K150+K151+K152)/6</f>
        <v>1.9083333333333332</v>
      </c>
      <c r="M147" s="19" t="s">
        <v>197</v>
      </c>
      <c r="N147" s="34" t="s">
        <v>198</v>
      </c>
      <c r="O147" s="127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199</v>
      </c>
      <c r="G148" s="19" t="s">
        <v>548</v>
      </c>
      <c r="H148" s="20" t="s">
        <v>201</v>
      </c>
      <c r="I148" s="20" t="s">
        <v>549</v>
      </c>
      <c r="J148" s="22">
        <v>2700</v>
      </c>
      <c r="K148" s="21">
        <f>J148/2700</f>
        <v>1</v>
      </c>
      <c r="L148" s="135"/>
      <c r="M148" s="20"/>
      <c r="N148" s="34" t="s">
        <v>203</v>
      </c>
      <c r="O148" s="127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204</v>
      </c>
      <c r="G149" s="19" t="s">
        <v>550</v>
      </c>
      <c r="H149" s="19" t="s">
        <v>206</v>
      </c>
      <c r="I149" s="20" t="s">
        <v>207</v>
      </c>
      <c r="J149" s="20">
        <v>1</v>
      </c>
      <c r="K149" s="21">
        <f>J149/1</f>
        <v>1</v>
      </c>
      <c r="L149" s="135"/>
      <c r="M149" s="20"/>
      <c r="N149" s="34" t="s">
        <v>203</v>
      </c>
      <c r="O149" s="127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208</v>
      </c>
      <c r="G150" s="19" t="s">
        <v>551</v>
      </c>
      <c r="H150" s="19" t="s">
        <v>210</v>
      </c>
      <c r="I150" s="20" t="s">
        <v>207</v>
      </c>
      <c r="J150" s="20">
        <v>1</v>
      </c>
      <c r="K150" s="21">
        <f>J150/1</f>
        <v>1</v>
      </c>
      <c r="L150" s="135"/>
      <c r="M150" s="20"/>
      <c r="N150" s="34" t="s">
        <v>203</v>
      </c>
      <c r="O150" s="127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211</v>
      </c>
      <c r="G151" s="19" t="s">
        <v>552</v>
      </c>
      <c r="H151" s="19" t="s">
        <v>213</v>
      </c>
      <c r="I151" s="20" t="s">
        <v>553</v>
      </c>
      <c r="J151" s="20">
        <v>191</v>
      </c>
      <c r="K151" s="21">
        <f>J151/191</f>
        <v>1</v>
      </c>
      <c r="L151" s="135"/>
      <c r="M151" s="19"/>
      <c r="N151" s="34" t="s">
        <v>203</v>
      </c>
      <c r="O151" s="127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215</v>
      </c>
      <c r="G152" s="19" t="s">
        <v>216</v>
      </c>
      <c r="H152" s="20" t="s">
        <v>217</v>
      </c>
      <c r="I152" s="20" t="s">
        <v>207</v>
      </c>
      <c r="J152" s="20">
        <v>6</v>
      </c>
      <c r="K152" s="21">
        <f>J152/1</f>
        <v>6</v>
      </c>
      <c r="L152" s="136"/>
      <c r="M152" s="19" t="s">
        <v>218</v>
      </c>
      <c r="N152" s="34" t="s">
        <v>198</v>
      </c>
      <c r="O152" s="127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8" t="s">
        <v>219</v>
      </c>
      <c r="G153" s="118"/>
      <c r="H153" s="118"/>
      <c r="I153" s="118"/>
      <c r="J153" s="118"/>
      <c r="K153" s="20" t="s">
        <v>189</v>
      </c>
      <c r="L153" s="20" t="s">
        <v>190</v>
      </c>
      <c r="M153" s="119" t="s">
        <v>188</v>
      </c>
      <c r="N153" s="120"/>
      <c r="O153" s="127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194</v>
      </c>
      <c r="G154" s="19" t="s">
        <v>554</v>
      </c>
      <c r="H154" s="20"/>
      <c r="I154" s="20"/>
      <c r="J154" s="20"/>
      <c r="K154" s="20"/>
      <c r="L154" s="20"/>
      <c r="M154" s="20"/>
      <c r="N154" s="35"/>
      <c r="O154" s="127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221</v>
      </c>
      <c r="G155" s="19" t="s">
        <v>222</v>
      </c>
      <c r="H155" s="20" t="s">
        <v>223</v>
      </c>
      <c r="I155" s="24">
        <v>208</v>
      </c>
      <c r="J155" s="24">
        <v>208</v>
      </c>
      <c r="K155" s="32">
        <f>J155/I155</f>
        <v>1</v>
      </c>
      <c r="L155" s="115">
        <f>(K155+K156+K157+K158+K159)/5</f>
        <v>1</v>
      </c>
      <c r="M155" s="20"/>
      <c r="N155" s="34" t="s">
        <v>203</v>
      </c>
      <c r="O155" s="127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224</v>
      </c>
      <c r="G156" s="19" t="s">
        <v>225</v>
      </c>
      <c r="H156" s="20" t="s">
        <v>226</v>
      </c>
      <c r="I156" s="25">
        <v>9191.35</v>
      </c>
      <c r="J156" s="25">
        <v>9191.35</v>
      </c>
      <c r="K156" s="32">
        <f>J156/I156</f>
        <v>1</v>
      </c>
      <c r="L156" s="135"/>
      <c r="M156" s="20"/>
      <c r="N156" s="34" t="s">
        <v>247</v>
      </c>
      <c r="O156" s="127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228</v>
      </c>
      <c r="G157" s="19" t="s">
        <v>229</v>
      </c>
      <c r="H157" s="20" t="s">
        <v>230</v>
      </c>
      <c r="I157" s="26">
        <v>1911.8</v>
      </c>
      <c r="J157" s="26">
        <v>1911.8</v>
      </c>
      <c r="K157" s="32">
        <f>J157/I157</f>
        <v>1</v>
      </c>
      <c r="L157" s="135"/>
      <c r="M157" s="20"/>
      <c r="N157" s="35" t="s">
        <v>247</v>
      </c>
      <c r="O157" s="127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231</v>
      </c>
      <c r="G158" s="19" t="s">
        <v>232</v>
      </c>
      <c r="H158" s="20" t="s">
        <v>233</v>
      </c>
      <c r="I158" s="27">
        <v>156</v>
      </c>
      <c r="J158" s="27">
        <v>156</v>
      </c>
      <c r="K158" s="32">
        <f>J158/I158</f>
        <v>1</v>
      </c>
      <c r="L158" s="135"/>
      <c r="M158" s="20"/>
      <c r="N158" s="34" t="s">
        <v>203</v>
      </c>
      <c r="O158" s="127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234</v>
      </c>
      <c r="G159" s="19" t="s">
        <v>235</v>
      </c>
      <c r="H159" s="20" t="s">
        <v>236</v>
      </c>
      <c r="I159" s="20">
        <v>140.4</v>
      </c>
      <c r="J159" s="20">
        <v>140.4</v>
      </c>
      <c r="K159" s="32">
        <f>J159/I159</f>
        <v>1</v>
      </c>
      <c r="L159" s="136"/>
      <c r="M159" s="20"/>
      <c r="N159" s="34" t="s">
        <v>203</v>
      </c>
      <c r="O159" s="127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7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2" t="s">
        <v>555</v>
      </c>
      <c r="G161" s="113"/>
      <c r="H161" s="113"/>
      <c r="I161" s="113"/>
      <c r="J161" s="113"/>
      <c r="K161" s="113"/>
      <c r="L161" s="113"/>
      <c r="M161" s="113"/>
      <c r="N161" s="113"/>
      <c r="O161" s="114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2" t="s">
        <v>192</v>
      </c>
      <c r="G162" s="113"/>
      <c r="H162" s="113"/>
      <c r="I162" s="113"/>
      <c r="J162" s="113"/>
      <c r="K162" s="113"/>
      <c r="L162" s="113"/>
      <c r="M162" s="113"/>
      <c r="N162" s="113"/>
      <c r="O162" s="114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8" t="s">
        <v>193</v>
      </c>
      <c r="G163" s="118"/>
      <c r="H163" s="118"/>
      <c r="I163" s="118"/>
      <c r="J163" s="118"/>
      <c r="K163" s="19" t="s">
        <v>186</v>
      </c>
      <c r="L163" s="19" t="s">
        <v>187</v>
      </c>
      <c r="M163" s="118" t="s">
        <v>188</v>
      </c>
      <c r="N163" s="118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194</v>
      </c>
      <c r="G164" s="19" t="s">
        <v>195</v>
      </c>
      <c r="H164" s="20" t="s">
        <v>430</v>
      </c>
      <c r="I164" s="20" t="s">
        <v>196</v>
      </c>
      <c r="J164" s="20">
        <v>50</v>
      </c>
      <c r="K164" s="21">
        <f>J164/20</f>
        <v>2.5</v>
      </c>
      <c r="L164" s="115">
        <f>(K164+K165+K166+K167+K168+K169)/6</f>
        <v>1.25</v>
      </c>
      <c r="M164" s="19" t="s">
        <v>197</v>
      </c>
      <c r="N164" s="19" t="s">
        <v>198</v>
      </c>
      <c r="O164" s="115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199</v>
      </c>
      <c r="G165" s="19" t="s">
        <v>556</v>
      </c>
      <c r="H165" s="20" t="s">
        <v>201</v>
      </c>
      <c r="I165" s="20" t="s">
        <v>557</v>
      </c>
      <c r="J165" s="22">
        <v>4000</v>
      </c>
      <c r="K165" s="21">
        <f>J165/4000</f>
        <v>1</v>
      </c>
      <c r="L165" s="135"/>
      <c r="M165" s="20"/>
      <c r="N165" s="19" t="s">
        <v>203</v>
      </c>
      <c r="O165" s="135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204</v>
      </c>
      <c r="G166" s="19" t="s">
        <v>558</v>
      </c>
      <c r="H166" s="19" t="s">
        <v>206</v>
      </c>
      <c r="I166" s="20" t="s">
        <v>207</v>
      </c>
      <c r="J166" s="20">
        <v>1</v>
      </c>
      <c r="K166" s="21">
        <f>J166/1</f>
        <v>1</v>
      </c>
      <c r="L166" s="135"/>
      <c r="M166" s="20"/>
      <c r="N166" s="19" t="s">
        <v>203</v>
      </c>
      <c r="O166" s="135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208</v>
      </c>
      <c r="G167" s="19" t="s">
        <v>559</v>
      </c>
      <c r="H167" s="19" t="s">
        <v>210</v>
      </c>
      <c r="I167" s="20" t="s">
        <v>207</v>
      </c>
      <c r="J167" s="20">
        <v>1</v>
      </c>
      <c r="K167" s="21">
        <f>J167/1</f>
        <v>1</v>
      </c>
      <c r="L167" s="135"/>
      <c r="M167" s="20"/>
      <c r="N167" s="19" t="s">
        <v>203</v>
      </c>
      <c r="O167" s="135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211</v>
      </c>
      <c r="G168" s="19" t="s">
        <v>560</v>
      </c>
      <c r="H168" s="19" t="s">
        <v>213</v>
      </c>
      <c r="I168" s="20" t="s">
        <v>371</v>
      </c>
      <c r="J168" s="20">
        <v>138</v>
      </c>
      <c r="K168" s="21">
        <f>J168/138</f>
        <v>1</v>
      </c>
      <c r="L168" s="135"/>
      <c r="M168" s="20"/>
      <c r="N168" s="19" t="s">
        <v>203</v>
      </c>
      <c r="O168" s="135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215</v>
      </c>
      <c r="G169" s="19" t="s">
        <v>216</v>
      </c>
      <c r="H169" s="20" t="s">
        <v>217</v>
      </c>
      <c r="I169" s="20" t="s">
        <v>207</v>
      </c>
      <c r="J169" s="20">
        <v>1</v>
      </c>
      <c r="K169" s="21">
        <f>J169/1</f>
        <v>1</v>
      </c>
      <c r="L169" s="136"/>
      <c r="M169" s="19"/>
      <c r="N169" s="19" t="s">
        <v>198</v>
      </c>
      <c r="O169" s="135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8" t="s">
        <v>219</v>
      </c>
      <c r="G170" s="118"/>
      <c r="H170" s="118"/>
      <c r="I170" s="118"/>
      <c r="J170" s="118"/>
      <c r="K170" s="20" t="s">
        <v>189</v>
      </c>
      <c r="L170" s="20" t="s">
        <v>190</v>
      </c>
      <c r="M170" s="119" t="s">
        <v>188</v>
      </c>
      <c r="N170" s="119"/>
      <c r="O170" s="135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194</v>
      </c>
      <c r="G171" s="19" t="s">
        <v>372</v>
      </c>
      <c r="H171" s="20"/>
      <c r="I171" s="20"/>
      <c r="J171" s="20"/>
      <c r="K171" s="20"/>
      <c r="L171" s="20"/>
      <c r="M171" s="20"/>
      <c r="N171" s="20"/>
      <c r="O171" s="135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221</v>
      </c>
      <c r="G172" s="19" t="s">
        <v>222</v>
      </c>
      <c r="H172" s="20" t="s">
        <v>223</v>
      </c>
      <c r="I172" s="24">
        <v>234</v>
      </c>
      <c r="J172" s="24">
        <v>234</v>
      </c>
      <c r="K172" s="32">
        <f>J172/I172</f>
        <v>1</v>
      </c>
      <c r="L172" s="115">
        <f>(K172+K173+K174+K175+K176)/5</f>
        <v>1</v>
      </c>
      <c r="M172" s="20"/>
      <c r="N172" s="19" t="s">
        <v>203</v>
      </c>
      <c r="O172" s="135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224</v>
      </c>
      <c r="G173" s="19" t="s">
        <v>225</v>
      </c>
      <c r="H173" s="20" t="s">
        <v>226</v>
      </c>
      <c r="I173" s="25">
        <v>6991.03</v>
      </c>
      <c r="J173" s="25">
        <v>6991.03</v>
      </c>
      <c r="K173" s="32">
        <f>J173/I173</f>
        <v>1</v>
      </c>
      <c r="L173" s="135"/>
      <c r="M173" s="20"/>
      <c r="N173" s="19" t="s">
        <v>247</v>
      </c>
      <c r="O173" s="135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228</v>
      </c>
      <c r="G174" s="19" t="s">
        <v>229</v>
      </c>
      <c r="H174" s="20" t="s">
        <v>230</v>
      </c>
      <c r="I174" s="26">
        <v>1635.9</v>
      </c>
      <c r="J174" s="26">
        <v>1635.9</v>
      </c>
      <c r="K174" s="32">
        <f>J174/I174</f>
        <v>1</v>
      </c>
      <c r="L174" s="135"/>
      <c r="M174" s="20"/>
      <c r="N174" s="20" t="s">
        <v>247</v>
      </c>
      <c r="O174" s="135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231</v>
      </c>
      <c r="G175" s="19" t="s">
        <v>232</v>
      </c>
      <c r="H175" s="20" t="s">
        <v>233</v>
      </c>
      <c r="I175" s="27">
        <v>312</v>
      </c>
      <c r="J175" s="27">
        <v>312</v>
      </c>
      <c r="K175" s="32">
        <f>J175/I175</f>
        <v>1</v>
      </c>
      <c r="L175" s="135"/>
      <c r="M175" s="20"/>
      <c r="N175" s="19" t="s">
        <v>203</v>
      </c>
      <c r="O175" s="135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234</v>
      </c>
      <c r="G176" s="19" t="s">
        <v>235</v>
      </c>
      <c r="H176" s="20" t="s">
        <v>236</v>
      </c>
      <c r="I176" s="20">
        <v>234</v>
      </c>
      <c r="J176" s="20">
        <v>234</v>
      </c>
      <c r="K176" s="32">
        <f>J176/I176</f>
        <v>1</v>
      </c>
      <c r="L176" s="136"/>
      <c r="M176" s="20"/>
      <c r="N176" s="19" t="s">
        <v>203</v>
      </c>
      <c r="O176" s="136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2" t="s">
        <v>373</v>
      </c>
      <c r="G178" s="113"/>
      <c r="H178" s="113"/>
      <c r="I178" s="113"/>
      <c r="J178" s="113"/>
      <c r="K178" s="113"/>
      <c r="L178" s="113"/>
      <c r="M178" s="113"/>
      <c r="N178" s="113"/>
      <c r="O178" s="114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2" t="s">
        <v>192</v>
      </c>
      <c r="G179" s="113"/>
      <c r="H179" s="113"/>
      <c r="I179" s="113"/>
      <c r="J179" s="113"/>
      <c r="K179" s="113"/>
      <c r="L179" s="113"/>
      <c r="M179" s="113"/>
      <c r="N179" s="113"/>
      <c r="O179" s="114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8" t="s">
        <v>193</v>
      </c>
      <c r="G180" s="118"/>
      <c r="H180" s="118"/>
      <c r="I180" s="118"/>
      <c r="J180" s="118"/>
      <c r="K180" s="19" t="s">
        <v>186</v>
      </c>
      <c r="L180" s="19" t="s">
        <v>187</v>
      </c>
      <c r="M180" s="118" t="s">
        <v>188</v>
      </c>
      <c r="N180" s="118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194</v>
      </c>
      <c r="G181" s="19" t="s">
        <v>195</v>
      </c>
      <c r="H181" s="20" t="s">
        <v>430</v>
      </c>
      <c r="I181" s="20" t="s">
        <v>196</v>
      </c>
      <c r="J181" s="20">
        <v>83</v>
      </c>
      <c r="K181" s="21">
        <f>J181/20</f>
        <v>4.1500000000000004</v>
      </c>
      <c r="L181" s="115">
        <f>(K181+K182+K183+K184+K185+K186)/6</f>
        <v>1.7008333333333334</v>
      </c>
      <c r="M181" s="19" t="s">
        <v>197</v>
      </c>
      <c r="N181" s="19" t="s">
        <v>198</v>
      </c>
      <c r="O181" s="115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199</v>
      </c>
      <c r="G182" s="19" t="s">
        <v>374</v>
      </c>
      <c r="H182" s="20" t="s">
        <v>201</v>
      </c>
      <c r="I182" s="20" t="s">
        <v>375</v>
      </c>
      <c r="J182" s="22">
        <v>3914</v>
      </c>
      <c r="K182" s="21">
        <f>J182/3800</f>
        <v>1.03</v>
      </c>
      <c r="L182" s="135"/>
      <c r="M182" s="20" t="s">
        <v>240</v>
      </c>
      <c r="N182" s="19" t="s">
        <v>203</v>
      </c>
      <c r="O182" s="135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204</v>
      </c>
      <c r="G183" s="19" t="s">
        <v>90</v>
      </c>
      <c r="H183" s="19" t="s">
        <v>206</v>
      </c>
      <c r="I183" s="20" t="s">
        <v>207</v>
      </c>
      <c r="J183" s="20">
        <v>1</v>
      </c>
      <c r="K183" s="21">
        <f>J183/1</f>
        <v>1</v>
      </c>
      <c r="L183" s="135"/>
      <c r="M183" s="20"/>
      <c r="N183" s="19" t="s">
        <v>203</v>
      </c>
      <c r="O183" s="135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208</v>
      </c>
      <c r="G184" s="19" t="s">
        <v>376</v>
      </c>
      <c r="H184" s="19" t="s">
        <v>210</v>
      </c>
      <c r="I184" s="20" t="s">
        <v>207</v>
      </c>
      <c r="J184" s="20">
        <v>1</v>
      </c>
      <c r="K184" s="21">
        <f>J184/1</f>
        <v>1</v>
      </c>
      <c r="L184" s="135"/>
      <c r="M184" s="20"/>
      <c r="N184" s="19" t="s">
        <v>203</v>
      </c>
      <c r="O184" s="135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211</v>
      </c>
      <c r="G185" s="19" t="s">
        <v>377</v>
      </c>
      <c r="H185" s="19" t="s">
        <v>213</v>
      </c>
      <c r="I185" s="20" t="s">
        <v>378</v>
      </c>
      <c r="J185" s="20">
        <v>82</v>
      </c>
      <c r="K185" s="21">
        <f>J185/80</f>
        <v>1.0249999999999999</v>
      </c>
      <c r="L185" s="135"/>
      <c r="M185" s="19" t="s">
        <v>245</v>
      </c>
      <c r="N185" s="19" t="s">
        <v>203</v>
      </c>
      <c r="O185" s="135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215</v>
      </c>
      <c r="G186" s="19" t="s">
        <v>216</v>
      </c>
      <c r="H186" s="20" t="s">
        <v>217</v>
      </c>
      <c r="I186" s="20" t="s">
        <v>207</v>
      </c>
      <c r="J186" s="20">
        <v>2</v>
      </c>
      <c r="K186" s="21">
        <f>J186/1</f>
        <v>2</v>
      </c>
      <c r="L186" s="136"/>
      <c r="M186" s="19" t="s">
        <v>218</v>
      </c>
      <c r="N186" s="19" t="s">
        <v>198</v>
      </c>
      <c r="O186" s="135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8" t="s">
        <v>219</v>
      </c>
      <c r="G187" s="118"/>
      <c r="H187" s="118"/>
      <c r="I187" s="118"/>
      <c r="J187" s="118"/>
      <c r="K187" s="20" t="s">
        <v>189</v>
      </c>
      <c r="L187" s="20" t="s">
        <v>190</v>
      </c>
      <c r="M187" s="119" t="s">
        <v>188</v>
      </c>
      <c r="N187" s="119"/>
      <c r="O187" s="135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194</v>
      </c>
      <c r="G188" s="19" t="s">
        <v>379</v>
      </c>
      <c r="H188" s="20"/>
      <c r="I188" s="20"/>
      <c r="J188" s="20"/>
      <c r="K188" s="20"/>
      <c r="L188" s="20"/>
      <c r="M188" s="20"/>
      <c r="N188" s="20"/>
      <c r="O188" s="135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221</v>
      </c>
      <c r="G189" s="19" t="s">
        <v>222</v>
      </c>
      <c r="H189" s="20" t="s">
        <v>223</v>
      </c>
      <c r="I189" s="24">
        <v>218</v>
      </c>
      <c r="J189" s="24">
        <v>218</v>
      </c>
      <c r="K189" s="32">
        <f>J189/I189</f>
        <v>1</v>
      </c>
      <c r="L189" s="115">
        <f>(K189+K190+K191+K192+K193)/5</f>
        <v>1.0893049932523617</v>
      </c>
      <c r="M189" s="20"/>
      <c r="N189" s="19" t="s">
        <v>203</v>
      </c>
      <c r="O189" s="135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224</v>
      </c>
      <c r="G190" s="19" t="s">
        <v>225</v>
      </c>
      <c r="H190" s="20" t="s">
        <v>226</v>
      </c>
      <c r="I190" s="25">
        <v>6513.3</v>
      </c>
      <c r="J190" s="25">
        <v>6513.3</v>
      </c>
      <c r="K190" s="32">
        <f>J190/I190</f>
        <v>1</v>
      </c>
      <c r="L190" s="135"/>
      <c r="M190" s="20"/>
      <c r="N190" s="19" t="s">
        <v>247</v>
      </c>
      <c r="O190" s="135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228</v>
      </c>
      <c r="G191" s="19" t="s">
        <v>229</v>
      </c>
      <c r="H191" s="20" t="s">
        <v>230</v>
      </c>
      <c r="I191" s="26">
        <v>1419.9</v>
      </c>
      <c r="J191" s="26">
        <v>1419.9</v>
      </c>
      <c r="K191" s="32">
        <f>J191/I191</f>
        <v>1</v>
      </c>
      <c r="L191" s="135"/>
      <c r="M191" s="20"/>
      <c r="N191" s="20" t="s">
        <v>247</v>
      </c>
      <c r="O191" s="135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231</v>
      </c>
      <c r="G192" s="19" t="s">
        <v>232</v>
      </c>
      <c r="H192" s="20" t="s">
        <v>233</v>
      </c>
      <c r="I192" s="27">
        <v>312</v>
      </c>
      <c r="J192" s="27">
        <v>442</v>
      </c>
      <c r="K192" s="32">
        <f>J192/I192</f>
        <v>1.4166666666666667</v>
      </c>
      <c r="L192" s="135"/>
      <c r="M192" s="19" t="s">
        <v>261</v>
      </c>
      <c r="N192" s="19" t="s">
        <v>203</v>
      </c>
      <c r="O192" s="135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234</v>
      </c>
      <c r="G193" s="19" t="s">
        <v>235</v>
      </c>
      <c r="H193" s="20" t="s">
        <v>236</v>
      </c>
      <c r="I193" s="20">
        <v>197.6</v>
      </c>
      <c r="J193" s="20">
        <v>203.5</v>
      </c>
      <c r="K193" s="32">
        <f>J193/I193</f>
        <v>1.0298582995951417</v>
      </c>
      <c r="L193" s="136"/>
      <c r="M193" s="20" t="s">
        <v>380</v>
      </c>
      <c r="N193" s="19" t="s">
        <v>203</v>
      </c>
      <c r="O193" s="136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2" t="s">
        <v>582</v>
      </c>
      <c r="G195" s="113"/>
      <c r="H195" s="113"/>
      <c r="I195" s="113"/>
      <c r="J195" s="113"/>
      <c r="K195" s="113"/>
      <c r="L195" s="113"/>
      <c r="M195" s="113"/>
      <c r="N195" s="113"/>
      <c r="O195" s="114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2" t="s">
        <v>192</v>
      </c>
      <c r="G196" s="113"/>
      <c r="H196" s="113"/>
      <c r="I196" s="113"/>
      <c r="J196" s="113"/>
      <c r="K196" s="113"/>
      <c r="L196" s="113"/>
      <c r="M196" s="113"/>
      <c r="N196" s="113"/>
      <c r="O196" s="114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8" t="s">
        <v>193</v>
      </c>
      <c r="G197" s="118"/>
      <c r="H197" s="118"/>
      <c r="I197" s="118"/>
      <c r="J197" s="118"/>
      <c r="K197" s="19" t="s">
        <v>186</v>
      </c>
      <c r="L197" s="19" t="s">
        <v>187</v>
      </c>
      <c r="M197" s="118" t="s">
        <v>188</v>
      </c>
      <c r="N197" s="118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194</v>
      </c>
      <c r="G198" s="19" t="s">
        <v>195</v>
      </c>
      <c r="H198" s="20" t="s">
        <v>430</v>
      </c>
      <c r="I198" s="20" t="s">
        <v>196</v>
      </c>
      <c r="J198" s="20">
        <v>70</v>
      </c>
      <c r="K198" s="32">
        <f>J198/20</f>
        <v>3.5</v>
      </c>
      <c r="L198" s="115">
        <f>(K198+K199+K200+K201+K202+K203)/6</f>
        <v>1.9198592375366568</v>
      </c>
      <c r="M198" s="19" t="s">
        <v>197</v>
      </c>
      <c r="N198" s="19" t="s">
        <v>198</v>
      </c>
      <c r="O198" s="115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199</v>
      </c>
      <c r="G199" s="19" t="s">
        <v>145</v>
      </c>
      <c r="H199" s="20" t="s">
        <v>201</v>
      </c>
      <c r="I199" s="20" t="s">
        <v>146</v>
      </c>
      <c r="J199" s="22">
        <v>5561</v>
      </c>
      <c r="K199" s="32">
        <f>J199/5500</f>
        <v>1.011090909090909</v>
      </c>
      <c r="L199" s="135"/>
      <c r="M199" s="20" t="s">
        <v>240</v>
      </c>
      <c r="N199" s="19" t="s">
        <v>203</v>
      </c>
      <c r="O199" s="135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204</v>
      </c>
      <c r="G200" s="19" t="s">
        <v>147</v>
      </c>
      <c r="H200" s="19" t="s">
        <v>206</v>
      </c>
      <c r="I200" s="20" t="s">
        <v>207</v>
      </c>
      <c r="J200" s="20">
        <v>1</v>
      </c>
      <c r="K200" s="32">
        <f>J200/1</f>
        <v>1</v>
      </c>
      <c r="L200" s="135"/>
      <c r="M200" s="20"/>
      <c r="N200" s="19" t="s">
        <v>203</v>
      </c>
      <c r="O200" s="135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208</v>
      </c>
      <c r="G201" s="19" t="s">
        <v>148</v>
      </c>
      <c r="H201" s="19" t="s">
        <v>210</v>
      </c>
      <c r="I201" s="20" t="s">
        <v>207</v>
      </c>
      <c r="J201" s="20">
        <v>1</v>
      </c>
      <c r="K201" s="32">
        <f>J201/1</f>
        <v>1</v>
      </c>
      <c r="L201" s="135"/>
      <c r="M201" s="20"/>
      <c r="N201" s="19" t="s">
        <v>203</v>
      </c>
      <c r="O201" s="135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211</v>
      </c>
      <c r="G202" s="19" t="s">
        <v>149</v>
      </c>
      <c r="H202" s="19" t="s">
        <v>213</v>
      </c>
      <c r="I202" s="20" t="s">
        <v>150</v>
      </c>
      <c r="J202" s="20">
        <v>125</v>
      </c>
      <c r="K202" s="32">
        <f>J202/124</f>
        <v>1.0080645161290323</v>
      </c>
      <c r="L202" s="135"/>
      <c r="M202" s="20" t="s">
        <v>380</v>
      </c>
      <c r="N202" s="19" t="s">
        <v>203</v>
      </c>
      <c r="O202" s="135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215</v>
      </c>
      <c r="G203" s="19" t="s">
        <v>216</v>
      </c>
      <c r="H203" s="20" t="s">
        <v>217</v>
      </c>
      <c r="I203" s="20" t="s">
        <v>207</v>
      </c>
      <c r="J203" s="20">
        <v>4</v>
      </c>
      <c r="K203" s="32">
        <f>J203/1</f>
        <v>4</v>
      </c>
      <c r="L203" s="136"/>
      <c r="M203" s="19" t="s">
        <v>218</v>
      </c>
      <c r="N203" s="19" t="s">
        <v>198</v>
      </c>
      <c r="O203" s="135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8" t="s">
        <v>219</v>
      </c>
      <c r="G204" s="118"/>
      <c r="H204" s="118"/>
      <c r="I204" s="118"/>
      <c r="J204" s="118"/>
      <c r="K204" s="20" t="s">
        <v>189</v>
      </c>
      <c r="L204" s="20" t="s">
        <v>190</v>
      </c>
      <c r="M204" s="119" t="s">
        <v>188</v>
      </c>
      <c r="N204" s="119"/>
      <c r="O204" s="135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194</v>
      </c>
      <c r="G205" s="19" t="s">
        <v>583</v>
      </c>
      <c r="H205" s="20"/>
      <c r="I205" s="20"/>
      <c r="J205" s="20"/>
      <c r="K205" s="20"/>
      <c r="L205" s="20"/>
      <c r="M205" s="20"/>
      <c r="N205" s="20"/>
      <c r="O205" s="135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221</v>
      </c>
      <c r="G206" s="19" t="s">
        <v>222</v>
      </c>
      <c r="H206" s="20" t="s">
        <v>223</v>
      </c>
      <c r="I206" s="24">
        <v>156</v>
      </c>
      <c r="J206" s="24">
        <v>156</v>
      </c>
      <c r="K206" s="32">
        <f>J206/I206</f>
        <v>1</v>
      </c>
      <c r="L206" s="115">
        <f>(K206+K207+K208+K209+K210)/5</f>
        <v>1.0021678321678322</v>
      </c>
      <c r="M206" s="20"/>
      <c r="N206" s="19" t="s">
        <v>203</v>
      </c>
      <c r="O206" s="135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224</v>
      </c>
      <c r="G207" s="19" t="s">
        <v>225</v>
      </c>
      <c r="H207" s="20" t="s">
        <v>226</v>
      </c>
      <c r="I207" s="25">
        <v>13661.54</v>
      </c>
      <c r="J207" s="25">
        <v>13661.54</v>
      </c>
      <c r="K207" s="32">
        <f>J207/I207</f>
        <v>1</v>
      </c>
      <c r="L207" s="135"/>
      <c r="M207" s="20"/>
      <c r="N207" s="19" t="s">
        <v>247</v>
      </c>
      <c r="O207" s="135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228</v>
      </c>
      <c r="G208" s="19" t="s">
        <v>229</v>
      </c>
      <c r="H208" s="20" t="s">
        <v>230</v>
      </c>
      <c r="I208" s="26">
        <v>2131.1999999999998</v>
      </c>
      <c r="J208" s="26">
        <v>2131.1999999999998</v>
      </c>
      <c r="K208" s="32">
        <f>J208/I208</f>
        <v>1</v>
      </c>
      <c r="L208" s="135"/>
      <c r="M208" s="20"/>
      <c r="N208" s="20" t="s">
        <v>247</v>
      </c>
      <c r="O208" s="135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231</v>
      </c>
      <c r="G209" s="19" t="s">
        <v>232</v>
      </c>
      <c r="H209" s="20" t="s">
        <v>233</v>
      </c>
      <c r="I209" s="27">
        <v>208</v>
      </c>
      <c r="J209" s="27">
        <v>208</v>
      </c>
      <c r="K209" s="32">
        <f>J209/I209</f>
        <v>1</v>
      </c>
      <c r="L209" s="135"/>
      <c r="M209" s="20"/>
      <c r="N209" s="19" t="s">
        <v>203</v>
      </c>
      <c r="O209" s="135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234</v>
      </c>
      <c r="G210" s="19" t="s">
        <v>235</v>
      </c>
      <c r="H210" s="20" t="s">
        <v>236</v>
      </c>
      <c r="I210" s="20">
        <v>286</v>
      </c>
      <c r="J210" s="20">
        <v>289.10000000000002</v>
      </c>
      <c r="K210" s="32">
        <f>J210/I210</f>
        <v>1.0108391608391609</v>
      </c>
      <c r="L210" s="136"/>
      <c r="M210" s="20" t="s">
        <v>380</v>
      </c>
      <c r="N210" s="19" t="s">
        <v>203</v>
      </c>
      <c r="O210" s="136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2" t="s">
        <v>584</v>
      </c>
      <c r="G212" s="113"/>
      <c r="H212" s="113"/>
      <c r="I212" s="113"/>
      <c r="J212" s="113"/>
      <c r="K212" s="113"/>
      <c r="L212" s="113"/>
      <c r="M212" s="113"/>
      <c r="N212" s="113"/>
      <c r="O212" s="114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2" t="s">
        <v>192</v>
      </c>
      <c r="G213" s="113"/>
      <c r="H213" s="113"/>
      <c r="I213" s="113"/>
      <c r="J213" s="113"/>
      <c r="K213" s="113"/>
      <c r="L213" s="113"/>
      <c r="M213" s="113"/>
      <c r="N213" s="113"/>
      <c r="O213" s="114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8" t="s">
        <v>193</v>
      </c>
      <c r="G214" s="118"/>
      <c r="H214" s="118"/>
      <c r="I214" s="118"/>
      <c r="J214" s="118"/>
      <c r="K214" s="19" t="s">
        <v>186</v>
      </c>
      <c r="L214" s="19" t="s">
        <v>187</v>
      </c>
      <c r="M214" s="118" t="s">
        <v>188</v>
      </c>
      <c r="N214" s="118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194</v>
      </c>
      <c r="G215" s="19" t="s">
        <v>195</v>
      </c>
      <c r="H215" s="20" t="s">
        <v>430</v>
      </c>
      <c r="I215" s="20" t="s">
        <v>196</v>
      </c>
      <c r="J215" s="20">
        <v>72</v>
      </c>
      <c r="K215" s="21">
        <f>J215/20</f>
        <v>3.6</v>
      </c>
      <c r="L215" s="115">
        <f>(K215+K216+K217+K218+K219+K220)/6</f>
        <v>1.7909153543307088</v>
      </c>
      <c r="M215" s="19" t="s">
        <v>197</v>
      </c>
      <c r="N215" s="19" t="s">
        <v>198</v>
      </c>
      <c r="O215" s="115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199</v>
      </c>
      <c r="G216" s="19" t="s">
        <v>585</v>
      </c>
      <c r="H216" s="20" t="s">
        <v>201</v>
      </c>
      <c r="I216" s="22" t="s">
        <v>557</v>
      </c>
      <c r="J216" s="22">
        <v>4330</v>
      </c>
      <c r="K216" s="21">
        <f>J216/4000</f>
        <v>1.0825</v>
      </c>
      <c r="L216" s="135"/>
      <c r="M216" s="20" t="s">
        <v>240</v>
      </c>
      <c r="N216" s="19" t="s">
        <v>203</v>
      </c>
      <c r="O216" s="135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204</v>
      </c>
      <c r="G217" s="19" t="s">
        <v>586</v>
      </c>
      <c r="H217" s="19" t="s">
        <v>206</v>
      </c>
      <c r="I217" s="20" t="s">
        <v>207</v>
      </c>
      <c r="J217" s="20">
        <v>1</v>
      </c>
      <c r="K217" s="21">
        <f>J217/1</f>
        <v>1</v>
      </c>
      <c r="L217" s="135"/>
      <c r="M217" s="20"/>
      <c r="N217" s="19" t="s">
        <v>203</v>
      </c>
      <c r="O217" s="135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208</v>
      </c>
      <c r="G218" s="19" t="s">
        <v>587</v>
      </c>
      <c r="H218" s="19" t="s">
        <v>210</v>
      </c>
      <c r="I218" s="20" t="s">
        <v>207</v>
      </c>
      <c r="J218" s="20">
        <v>1</v>
      </c>
      <c r="K218" s="21">
        <f>J218/1</f>
        <v>1</v>
      </c>
      <c r="L218" s="135"/>
      <c r="M218" s="20"/>
      <c r="N218" s="19" t="s">
        <v>203</v>
      </c>
      <c r="O218" s="135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211</v>
      </c>
      <c r="G219" s="19" t="s">
        <v>588</v>
      </c>
      <c r="H219" s="19" t="s">
        <v>213</v>
      </c>
      <c r="I219" s="20" t="s">
        <v>589</v>
      </c>
      <c r="J219" s="20">
        <v>135</v>
      </c>
      <c r="K219" s="21">
        <f>J219/127</f>
        <v>1.0629921259842521</v>
      </c>
      <c r="L219" s="135"/>
      <c r="M219" s="20" t="s">
        <v>380</v>
      </c>
      <c r="N219" s="19" t="s">
        <v>203</v>
      </c>
      <c r="O219" s="135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215</v>
      </c>
      <c r="G220" s="19" t="s">
        <v>216</v>
      </c>
      <c r="H220" s="20" t="s">
        <v>217</v>
      </c>
      <c r="I220" s="20" t="s">
        <v>207</v>
      </c>
      <c r="J220" s="20">
        <v>3</v>
      </c>
      <c r="K220" s="21">
        <f>J220/1</f>
        <v>3</v>
      </c>
      <c r="L220" s="136"/>
      <c r="M220" s="19" t="s">
        <v>218</v>
      </c>
      <c r="N220" s="19" t="s">
        <v>198</v>
      </c>
      <c r="O220" s="135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8" t="s">
        <v>219</v>
      </c>
      <c r="G221" s="118"/>
      <c r="H221" s="118"/>
      <c r="I221" s="118"/>
      <c r="J221" s="118"/>
      <c r="K221" s="20" t="s">
        <v>189</v>
      </c>
      <c r="L221" s="20" t="s">
        <v>190</v>
      </c>
      <c r="M221" s="119" t="s">
        <v>188</v>
      </c>
      <c r="N221" s="119"/>
      <c r="O221" s="135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194</v>
      </c>
      <c r="G222" s="19" t="s">
        <v>590</v>
      </c>
      <c r="H222" s="20"/>
      <c r="I222" s="20"/>
      <c r="J222" s="20"/>
      <c r="K222" s="20"/>
      <c r="L222" s="20"/>
      <c r="M222" s="20"/>
      <c r="N222" s="20"/>
      <c r="O222" s="135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221</v>
      </c>
      <c r="G223" s="19" t="s">
        <v>222</v>
      </c>
      <c r="H223" s="20" t="s">
        <v>223</v>
      </c>
      <c r="I223" s="24">
        <v>156</v>
      </c>
      <c r="J223" s="24">
        <v>156</v>
      </c>
      <c r="K223" s="32">
        <f>J223/I223</f>
        <v>1</v>
      </c>
      <c r="L223" s="115">
        <f>(K223+K224+K225+K226+K227)/5</f>
        <v>1.0163461538461538</v>
      </c>
      <c r="M223" s="20"/>
      <c r="N223" s="19" t="s">
        <v>203</v>
      </c>
      <c r="O223" s="135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224</v>
      </c>
      <c r="G224" s="19" t="s">
        <v>225</v>
      </c>
      <c r="H224" s="20" t="s">
        <v>226</v>
      </c>
      <c r="I224" s="25">
        <v>10276.92</v>
      </c>
      <c r="J224" s="25">
        <v>10276.92</v>
      </c>
      <c r="K224" s="32">
        <f>J224/I224</f>
        <v>1</v>
      </c>
      <c r="L224" s="135"/>
      <c r="M224" s="20"/>
      <c r="N224" s="19" t="s">
        <v>247</v>
      </c>
      <c r="O224" s="135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228</v>
      </c>
      <c r="G225" s="19" t="s">
        <v>229</v>
      </c>
      <c r="H225" s="20" t="s">
        <v>230</v>
      </c>
      <c r="I225" s="26">
        <v>1603.2</v>
      </c>
      <c r="J225" s="26">
        <v>1603.2</v>
      </c>
      <c r="K225" s="32">
        <f>J225/I225</f>
        <v>1</v>
      </c>
      <c r="L225" s="135"/>
      <c r="M225" s="20"/>
      <c r="N225" s="20" t="s">
        <v>247</v>
      </c>
      <c r="O225" s="135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231</v>
      </c>
      <c r="G226" s="19" t="s">
        <v>232</v>
      </c>
      <c r="H226" s="20" t="s">
        <v>233</v>
      </c>
      <c r="I226" s="27">
        <v>208</v>
      </c>
      <c r="J226" s="27">
        <v>208</v>
      </c>
      <c r="K226" s="32">
        <f>J226/I226</f>
        <v>1</v>
      </c>
      <c r="L226" s="135"/>
      <c r="M226" s="20"/>
      <c r="N226" s="19" t="s">
        <v>203</v>
      </c>
      <c r="O226" s="135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234</v>
      </c>
      <c r="G227" s="19" t="s">
        <v>235</v>
      </c>
      <c r="H227" s="20" t="s">
        <v>236</v>
      </c>
      <c r="I227" s="20">
        <v>208</v>
      </c>
      <c r="J227" s="20">
        <v>225</v>
      </c>
      <c r="K227" s="32">
        <f>J227/I227</f>
        <v>1.0817307692307692</v>
      </c>
      <c r="L227" s="136"/>
      <c r="M227" s="20" t="s">
        <v>380</v>
      </c>
      <c r="N227" s="19" t="s">
        <v>203</v>
      </c>
      <c r="O227" s="136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2" t="s">
        <v>591</v>
      </c>
      <c r="G229" s="113"/>
      <c r="H229" s="113"/>
      <c r="I229" s="113"/>
      <c r="J229" s="113"/>
      <c r="K229" s="113"/>
      <c r="L229" s="113"/>
      <c r="M229" s="113"/>
      <c r="N229" s="113"/>
      <c r="O229" s="114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2" t="s">
        <v>192</v>
      </c>
      <c r="G230" s="113"/>
      <c r="H230" s="113"/>
      <c r="I230" s="113"/>
      <c r="J230" s="113"/>
      <c r="K230" s="113"/>
      <c r="L230" s="113"/>
      <c r="M230" s="113"/>
      <c r="N230" s="113"/>
      <c r="O230" s="114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8" t="s">
        <v>193</v>
      </c>
      <c r="G231" s="118"/>
      <c r="H231" s="118"/>
      <c r="I231" s="118"/>
      <c r="J231" s="118"/>
      <c r="K231" s="19" t="s">
        <v>186</v>
      </c>
      <c r="L231" s="19" t="s">
        <v>187</v>
      </c>
      <c r="M231" s="118" t="s">
        <v>188</v>
      </c>
      <c r="N231" s="118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194</v>
      </c>
      <c r="G232" s="19" t="s">
        <v>195</v>
      </c>
      <c r="H232" s="20" t="s">
        <v>430</v>
      </c>
      <c r="I232" s="20" t="s">
        <v>196</v>
      </c>
      <c r="J232" s="20">
        <v>50</v>
      </c>
      <c r="K232" s="32">
        <f>J232/20</f>
        <v>2.5</v>
      </c>
      <c r="L232" s="115">
        <f>(K232+K233+K234+K235+K236+K237)/6</f>
        <v>1.5833333333333333</v>
      </c>
      <c r="M232" s="19" t="s">
        <v>197</v>
      </c>
      <c r="N232" s="19" t="s">
        <v>198</v>
      </c>
      <c r="O232" s="115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199</v>
      </c>
      <c r="G233" s="19" t="s">
        <v>592</v>
      </c>
      <c r="H233" s="20" t="s">
        <v>201</v>
      </c>
      <c r="I233" s="20" t="s">
        <v>593</v>
      </c>
      <c r="J233" s="22">
        <v>3100</v>
      </c>
      <c r="K233" s="32">
        <f>J233/3100</f>
        <v>1</v>
      </c>
      <c r="L233" s="135"/>
      <c r="M233" s="20"/>
      <c r="N233" s="19" t="s">
        <v>203</v>
      </c>
      <c r="O233" s="135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204</v>
      </c>
      <c r="G234" s="19" t="s">
        <v>594</v>
      </c>
      <c r="H234" s="19" t="s">
        <v>206</v>
      </c>
      <c r="I234" s="20" t="s">
        <v>207</v>
      </c>
      <c r="J234" s="20">
        <v>1</v>
      </c>
      <c r="K234" s="32">
        <f>J234/1</f>
        <v>1</v>
      </c>
      <c r="L234" s="135"/>
      <c r="M234" s="20"/>
      <c r="N234" s="19" t="s">
        <v>203</v>
      </c>
      <c r="O234" s="135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208</v>
      </c>
      <c r="G235" s="19" t="s">
        <v>595</v>
      </c>
      <c r="H235" s="19" t="s">
        <v>210</v>
      </c>
      <c r="I235" s="20" t="s">
        <v>207</v>
      </c>
      <c r="J235" s="20">
        <v>1</v>
      </c>
      <c r="K235" s="32">
        <f>J235/1</f>
        <v>1</v>
      </c>
      <c r="L235" s="135"/>
      <c r="M235" s="20"/>
      <c r="N235" s="19" t="s">
        <v>203</v>
      </c>
      <c r="O235" s="135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211</v>
      </c>
      <c r="G236" s="19" t="s">
        <v>596</v>
      </c>
      <c r="H236" s="19" t="s">
        <v>213</v>
      </c>
      <c r="I236" s="20" t="s">
        <v>597</v>
      </c>
      <c r="J236" s="20">
        <v>256</v>
      </c>
      <c r="K236" s="32">
        <f>J236/256</f>
        <v>1</v>
      </c>
      <c r="L236" s="135"/>
      <c r="M236" s="20"/>
      <c r="N236" s="19" t="s">
        <v>203</v>
      </c>
      <c r="O236" s="135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215</v>
      </c>
      <c r="G237" s="19" t="s">
        <v>216</v>
      </c>
      <c r="H237" s="20" t="s">
        <v>217</v>
      </c>
      <c r="I237" s="20" t="s">
        <v>207</v>
      </c>
      <c r="J237" s="20">
        <v>3</v>
      </c>
      <c r="K237" s="32">
        <f>J237/1</f>
        <v>3</v>
      </c>
      <c r="L237" s="136"/>
      <c r="M237" s="19" t="s">
        <v>218</v>
      </c>
      <c r="N237" s="19" t="s">
        <v>198</v>
      </c>
      <c r="O237" s="135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8" t="s">
        <v>219</v>
      </c>
      <c r="G238" s="118"/>
      <c r="H238" s="118"/>
      <c r="I238" s="118"/>
      <c r="J238" s="118"/>
      <c r="K238" s="20" t="s">
        <v>189</v>
      </c>
      <c r="L238" s="20" t="s">
        <v>190</v>
      </c>
      <c r="M238" s="119" t="s">
        <v>188</v>
      </c>
      <c r="N238" s="119"/>
      <c r="O238" s="135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194</v>
      </c>
      <c r="G239" s="19" t="s">
        <v>406</v>
      </c>
      <c r="H239" s="20"/>
      <c r="I239" s="20"/>
      <c r="J239" s="20"/>
      <c r="K239" s="20"/>
      <c r="L239" s="20"/>
      <c r="M239" s="20"/>
      <c r="N239" s="20"/>
      <c r="O239" s="135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221</v>
      </c>
      <c r="G240" s="19" t="s">
        <v>222</v>
      </c>
      <c r="H240" s="20" t="s">
        <v>223</v>
      </c>
      <c r="I240" s="24">
        <v>182</v>
      </c>
      <c r="J240" s="24">
        <v>182</v>
      </c>
      <c r="K240" s="32">
        <f>J240/I240</f>
        <v>1</v>
      </c>
      <c r="L240" s="115">
        <f>(K240+K241+K242+K243+K244)/5</f>
        <v>1</v>
      </c>
      <c r="M240" s="20"/>
      <c r="N240" s="19" t="s">
        <v>203</v>
      </c>
      <c r="O240" s="135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224</v>
      </c>
      <c r="G241" s="19" t="s">
        <v>225</v>
      </c>
      <c r="H241" s="20" t="s">
        <v>226</v>
      </c>
      <c r="I241" s="25">
        <v>10184.620000000001</v>
      </c>
      <c r="J241" s="25">
        <v>10184.620000000001</v>
      </c>
      <c r="K241" s="32">
        <f>J241/I241</f>
        <v>1</v>
      </c>
      <c r="L241" s="135"/>
      <c r="M241" s="20"/>
      <c r="N241" s="19" t="s">
        <v>247</v>
      </c>
      <c r="O241" s="135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228</v>
      </c>
      <c r="G242" s="19" t="s">
        <v>229</v>
      </c>
      <c r="H242" s="20" t="s">
        <v>230</v>
      </c>
      <c r="I242" s="26">
        <v>1853.6</v>
      </c>
      <c r="J242" s="26">
        <v>1853.6</v>
      </c>
      <c r="K242" s="32">
        <f>J242/I242</f>
        <v>1</v>
      </c>
      <c r="L242" s="135"/>
      <c r="M242" s="20"/>
      <c r="N242" s="20" t="s">
        <v>247</v>
      </c>
      <c r="O242" s="135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231</v>
      </c>
      <c r="G243" s="19" t="s">
        <v>232</v>
      </c>
      <c r="H243" s="20" t="s">
        <v>233</v>
      </c>
      <c r="I243" s="27">
        <v>156</v>
      </c>
      <c r="J243" s="27">
        <v>156</v>
      </c>
      <c r="K243" s="32">
        <f>J243/I243</f>
        <v>1</v>
      </c>
      <c r="L243" s="135"/>
      <c r="M243" s="20"/>
      <c r="N243" s="19" t="s">
        <v>203</v>
      </c>
      <c r="O243" s="135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234</v>
      </c>
      <c r="G244" s="19" t="s">
        <v>235</v>
      </c>
      <c r="H244" s="20" t="s">
        <v>236</v>
      </c>
      <c r="I244" s="20">
        <v>161.19999999999999</v>
      </c>
      <c r="J244" s="20">
        <v>161.19999999999999</v>
      </c>
      <c r="K244" s="32">
        <f>J244/I244</f>
        <v>1</v>
      </c>
      <c r="L244" s="136"/>
      <c r="M244" s="20"/>
      <c r="N244" s="19" t="s">
        <v>203</v>
      </c>
      <c r="O244" s="136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2" t="s">
        <v>407</v>
      </c>
      <c r="G246" s="113"/>
      <c r="H246" s="113"/>
      <c r="I246" s="113"/>
      <c r="J246" s="113"/>
      <c r="K246" s="113"/>
      <c r="L246" s="113"/>
      <c r="M246" s="113"/>
      <c r="N246" s="113"/>
      <c r="O246" s="114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2" t="s">
        <v>192</v>
      </c>
      <c r="G247" s="113"/>
      <c r="H247" s="113"/>
      <c r="I247" s="113"/>
      <c r="J247" s="113"/>
      <c r="K247" s="113"/>
      <c r="L247" s="113"/>
      <c r="M247" s="113"/>
      <c r="N247" s="113"/>
      <c r="O247" s="114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8" t="s">
        <v>193</v>
      </c>
      <c r="G248" s="118"/>
      <c r="H248" s="118"/>
      <c r="I248" s="118"/>
      <c r="J248" s="118"/>
      <c r="K248" s="19" t="s">
        <v>186</v>
      </c>
      <c r="L248" s="19" t="s">
        <v>187</v>
      </c>
      <c r="M248" s="118" t="s">
        <v>188</v>
      </c>
      <c r="N248" s="118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194</v>
      </c>
      <c r="G249" s="19" t="s">
        <v>195</v>
      </c>
      <c r="H249" s="20" t="s">
        <v>430</v>
      </c>
      <c r="I249" s="20" t="s">
        <v>196</v>
      </c>
      <c r="J249" s="20">
        <v>67</v>
      </c>
      <c r="K249" s="32">
        <f>J249/20</f>
        <v>3.35</v>
      </c>
      <c r="L249" s="115">
        <f>(K249+K250+K251+K252+K253+K254)/6</f>
        <v>2.0698130783845072</v>
      </c>
      <c r="M249" s="19" t="s">
        <v>197</v>
      </c>
      <c r="N249" s="19" t="s">
        <v>198</v>
      </c>
      <c r="O249" s="115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199</v>
      </c>
      <c r="G250" s="19" t="s">
        <v>408</v>
      </c>
      <c r="H250" s="20" t="s">
        <v>201</v>
      </c>
      <c r="I250" s="20" t="s">
        <v>239</v>
      </c>
      <c r="J250" s="22">
        <v>3829</v>
      </c>
      <c r="K250" s="32">
        <f>J250/3700</f>
        <v>1.0348648648648648</v>
      </c>
      <c r="L250" s="135"/>
      <c r="M250" s="20" t="s">
        <v>240</v>
      </c>
      <c r="N250" s="19" t="s">
        <v>203</v>
      </c>
      <c r="O250" s="135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204</v>
      </c>
      <c r="G251" s="19" t="s">
        <v>409</v>
      </c>
      <c r="H251" s="19" t="s">
        <v>206</v>
      </c>
      <c r="I251" s="20" t="s">
        <v>207</v>
      </c>
      <c r="J251" s="20">
        <v>1</v>
      </c>
      <c r="K251" s="32">
        <f>J251/1</f>
        <v>1</v>
      </c>
      <c r="L251" s="135"/>
      <c r="M251" s="20"/>
      <c r="N251" s="19" t="s">
        <v>203</v>
      </c>
      <c r="O251" s="135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208</v>
      </c>
      <c r="G252" s="19" t="s">
        <v>410</v>
      </c>
      <c r="H252" s="19" t="s">
        <v>210</v>
      </c>
      <c r="I252" s="20" t="s">
        <v>207</v>
      </c>
      <c r="J252" s="20">
        <v>1</v>
      </c>
      <c r="K252" s="32">
        <f>J252/1</f>
        <v>1</v>
      </c>
      <c r="L252" s="135"/>
      <c r="M252" s="20"/>
      <c r="N252" s="19" t="s">
        <v>203</v>
      </c>
      <c r="O252" s="135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211</v>
      </c>
      <c r="G253" s="19" t="s">
        <v>411</v>
      </c>
      <c r="H253" s="19" t="s">
        <v>213</v>
      </c>
      <c r="I253" s="20" t="s">
        <v>412</v>
      </c>
      <c r="J253" s="20">
        <v>152</v>
      </c>
      <c r="K253" s="32">
        <f>J253/147</f>
        <v>1.0340136054421769</v>
      </c>
      <c r="L253" s="135"/>
      <c r="M253" s="20" t="s">
        <v>380</v>
      </c>
      <c r="N253" s="19" t="s">
        <v>203</v>
      </c>
      <c r="O253" s="135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215</v>
      </c>
      <c r="G254" s="19" t="s">
        <v>216</v>
      </c>
      <c r="H254" s="20" t="s">
        <v>217</v>
      </c>
      <c r="I254" s="20" t="s">
        <v>207</v>
      </c>
      <c r="J254" s="20">
        <v>5</v>
      </c>
      <c r="K254" s="32">
        <f>J254/1</f>
        <v>5</v>
      </c>
      <c r="L254" s="136"/>
      <c r="M254" s="19" t="s">
        <v>218</v>
      </c>
      <c r="N254" s="19" t="s">
        <v>198</v>
      </c>
      <c r="O254" s="135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8" t="s">
        <v>219</v>
      </c>
      <c r="G255" s="118"/>
      <c r="H255" s="118"/>
      <c r="I255" s="118"/>
      <c r="J255" s="118"/>
      <c r="K255" s="20" t="s">
        <v>189</v>
      </c>
      <c r="L255" s="20" t="s">
        <v>190</v>
      </c>
      <c r="M255" s="119" t="s">
        <v>188</v>
      </c>
      <c r="N255" s="119"/>
      <c r="O255" s="135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194</v>
      </c>
      <c r="G256" s="19" t="s">
        <v>413</v>
      </c>
      <c r="H256" s="20"/>
      <c r="I256" s="20"/>
      <c r="J256" s="20"/>
      <c r="K256" s="20"/>
      <c r="L256" s="20"/>
      <c r="M256" s="20"/>
      <c r="N256" s="20"/>
      <c r="O256" s="135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221</v>
      </c>
      <c r="G257" s="19" t="s">
        <v>222</v>
      </c>
      <c r="H257" s="20" t="s">
        <v>223</v>
      </c>
      <c r="I257" s="24">
        <v>221</v>
      </c>
      <c r="J257" s="24">
        <v>221</v>
      </c>
      <c r="K257" s="32">
        <f>J257/I257</f>
        <v>1</v>
      </c>
      <c r="L257" s="115">
        <f>(K257+K258+K259+K260+K261)/5</f>
        <v>1.0069646569646569</v>
      </c>
      <c r="M257" s="20"/>
      <c r="N257" s="19" t="s">
        <v>203</v>
      </c>
      <c r="O257" s="135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224</v>
      </c>
      <c r="G258" s="19" t="s">
        <v>225</v>
      </c>
      <c r="H258" s="20" t="s">
        <v>226</v>
      </c>
      <c r="I258" s="25">
        <v>7813.57</v>
      </c>
      <c r="J258" s="25">
        <v>7813.57</v>
      </c>
      <c r="K258" s="32">
        <f>J258/I258</f>
        <v>1</v>
      </c>
      <c r="L258" s="135"/>
      <c r="M258" s="20"/>
      <c r="N258" s="19" t="s">
        <v>247</v>
      </c>
      <c r="O258" s="135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228</v>
      </c>
      <c r="G259" s="19" t="s">
        <v>229</v>
      </c>
      <c r="H259" s="20" t="s">
        <v>230</v>
      </c>
      <c r="I259" s="26">
        <v>1726.8</v>
      </c>
      <c r="J259" s="26">
        <v>1726.8</v>
      </c>
      <c r="K259" s="32">
        <f>J259/I259</f>
        <v>1</v>
      </c>
      <c r="L259" s="135"/>
      <c r="M259" s="20"/>
      <c r="N259" s="20" t="s">
        <v>247</v>
      </c>
      <c r="O259" s="135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231</v>
      </c>
      <c r="G260" s="19" t="s">
        <v>232</v>
      </c>
      <c r="H260" s="20" t="s">
        <v>233</v>
      </c>
      <c r="I260" s="27">
        <v>208</v>
      </c>
      <c r="J260" s="27">
        <v>208</v>
      </c>
      <c r="K260" s="32">
        <f>J260/I260</f>
        <v>1</v>
      </c>
      <c r="L260" s="135"/>
      <c r="M260" s="20"/>
      <c r="N260" s="19" t="s">
        <v>203</v>
      </c>
      <c r="O260" s="135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234</v>
      </c>
      <c r="G261" s="19" t="s">
        <v>235</v>
      </c>
      <c r="H261" s="20" t="s">
        <v>236</v>
      </c>
      <c r="I261" s="20">
        <v>192.4</v>
      </c>
      <c r="J261" s="20">
        <v>199.1</v>
      </c>
      <c r="K261" s="32">
        <f>J261/I261</f>
        <v>1.0348232848232848</v>
      </c>
      <c r="L261" s="136"/>
      <c r="M261" s="20" t="s">
        <v>380</v>
      </c>
      <c r="N261" s="19" t="s">
        <v>203</v>
      </c>
      <c r="O261" s="136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2" t="s">
        <v>0</v>
      </c>
      <c r="G263" s="113"/>
      <c r="H263" s="113"/>
      <c r="I263" s="113"/>
      <c r="J263" s="113"/>
      <c r="K263" s="113"/>
      <c r="L263" s="113"/>
      <c r="M263" s="113"/>
      <c r="N263" s="113"/>
      <c r="O263" s="114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2" t="s">
        <v>192</v>
      </c>
      <c r="G264" s="113"/>
      <c r="H264" s="113"/>
      <c r="I264" s="113"/>
      <c r="J264" s="113"/>
      <c r="K264" s="113"/>
      <c r="L264" s="113"/>
      <c r="M264" s="113"/>
      <c r="N264" s="113"/>
      <c r="O264" s="114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8" t="s">
        <v>193</v>
      </c>
      <c r="G265" s="118"/>
      <c r="H265" s="118"/>
      <c r="I265" s="118"/>
      <c r="J265" s="118"/>
      <c r="K265" s="19" t="s">
        <v>186</v>
      </c>
      <c r="L265" s="19" t="s">
        <v>187</v>
      </c>
      <c r="M265" s="118" t="s">
        <v>188</v>
      </c>
      <c r="N265" s="118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194</v>
      </c>
      <c r="G266" s="19" t="s">
        <v>195</v>
      </c>
      <c r="H266" s="20" t="s">
        <v>430</v>
      </c>
      <c r="I266" s="20" t="s">
        <v>196</v>
      </c>
      <c r="J266" s="20">
        <v>66</v>
      </c>
      <c r="K266" s="32">
        <f>J266/20</f>
        <v>3.3</v>
      </c>
      <c r="L266" s="115">
        <f>(K266+K267+K268+K269+K270+K271)/6</f>
        <v>1.8833333333333335</v>
      </c>
      <c r="M266" s="19" t="s">
        <v>197</v>
      </c>
      <c r="N266" s="19" t="s">
        <v>198</v>
      </c>
      <c r="O266" s="115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199</v>
      </c>
      <c r="G267" s="19" t="s">
        <v>1</v>
      </c>
      <c r="H267" s="20" t="s">
        <v>201</v>
      </c>
      <c r="I267" s="20" t="s">
        <v>2</v>
      </c>
      <c r="J267" s="22">
        <v>10000</v>
      </c>
      <c r="K267" s="32">
        <f>J267/10000</f>
        <v>1</v>
      </c>
      <c r="L267" s="135"/>
      <c r="M267" s="20"/>
      <c r="N267" s="19" t="s">
        <v>203</v>
      </c>
      <c r="O267" s="135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204</v>
      </c>
      <c r="G268" s="19" t="s">
        <v>3</v>
      </c>
      <c r="H268" s="19" t="s">
        <v>206</v>
      </c>
      <c r="I268" s="20" t="s">
        <v>207</v>
      </c>
      <c r="J268" s="20">
        <v>1</v>
      </c>
      <c r="K268" s="32">
        <f>J268/1</f>
        <v>1</v>
      </c>
      <c r="L268" s="135"/>
      <c r="M268" s="20"/>
      <c r="N268" s="19" t="s">
        <v>203</v>
      </c>
      <c r="O268" s="135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208</v>
      </c>
      <c r="G269" s="19" t="s">
        <v>4</v>
      </c>
      <c r="H269" s="19" t="s">
        <v>210</v>
      </c>
      <c r="I269" s="20" t="s">
        <v>207</v>
      </c>
      <c r="J269" s="20">
        <v>1</v>
      </c>
      <c r="K269" s="32">
        <f>J269/1</f>
        <v>1</v>
      </c>
      <c r="L269" s="135"/>
      <c r="M269" s="20"/>
      <c r="N269" s="19" t="s">
        <v>203</v>
      </c>
      <c r="O269" s="135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211</v>
      </c>
      <c r="G270" s="19" t="s">
        <v>5</v>
      </c>
      <c r="H270" s="19" t="s">
        <v>213</v>
      </c>
      <c r="I270" s="20" t="s">
        <v>6</v>
      </c>
      <c r="J270" s="20">
        <v>84</v>
      </c>
      <c r="K270" s="32">
        <f>J270/84</f>
        <v>1</v>
      </c>
      <c r="L270" s="135"/>
      <c r="M270" s="19"/>
      <c r="N270" s="19" t="s">
        <v>203</v>
      </c>
      <c r="O270" s="135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215</v>
      </c>
      <c r="G271" s="19" t="s">
        <v>216</v>
      </c>
      <c r="H271" s="20" t="s">
        <v>217</v>
      </c>
      <c r="I271" s="20" t="s">
        <v>207</v>
      </c>
      <c r="J271" s="20">
        <v>4</v>
      </c>
      <c r="K271" s="32">
        <f>J271/1</f>
        <v>4</v>
      </c>
      <c r="L271" s="136"/>
      <c r="M271" s="19" t="s">
        <v>218</v>
      </c>
      <c r="N271" s="19" t="s">
        <v>198</v>
      </c>
      <c r="O271" s="135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8" t="s">
        <v>219</v>
      </c>
      <c r="G272" s="118"/>
      <c r="H272" s="118"/>
      <c r="I272" s="118"/>
      <c r="J272" s="118"/>
      <c r="K272" s="20" t="s">
        <v>189</v>
      </c>
      <c r="L272" s="20" t="s">
        <v>190</v>
      </c>
      <c r="M272" s="119" t="s">
        <v>188</v>
      </c>
      <c r="N272" s="119"/>
      <c r="O272" s="135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194</v>
      </c>
      <c r="G273" s="19" t="s">
        <v>7</v>
      </c>
      <c r="H273" s="20"/>
      <c r="I273" s="20"/>
      <c r="J273" s="20"/>
      <c r="K273" s="20"/>
      <c r="L273" s="20"/>
      <c r="M273" s="20"/>
      <c r="N273" s="20"/>
      <c r="O273" s="135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221</v>
      </c>
      <c r="G274" s="19" t="s">
        <v>222</v>
      </c>
      <c r="H274" s="20" t="s">
        <v>223</v>
      </c>
      <c r="I274" s="24">
        <v>218</v>
      </c>
      <c r="J274" s="24">
        <v>218</v>
      </c>
      <c r="K274" s="32">
        <f>J274/I274</f>
        <v>1</v>
      </c>
      <c r="L274" s="115">
        <f>(K274+K275+K276+K277+K278)/5</f>
        <v>1</v>
      </c>
      <c r="M274" s="20"/>
      <c r="N274" s="19" t="s">
        <v>203</v>
      </c>
      <c r="O274" s="135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224</v>
      </c>
      <c r="G275" s="19" t="s">
        <v>225</v>
      </c>
      <c r="H275" s="20" t="s">
        <v>226</v>
      </c>
      <c r="I275" s="25">
        <v>9900.92</v>
      </c>
      <c r="J275" s="25">
        <v>9900.92</v>
      </c>
      <c r="K275" s="32">
        <f>J275/I275</f>
        <v>1</v>
      </c>
      <c r="L275" s="135"/>
      <c r="M275" s="20"/>
      <c r="N275" s="19" t="s">
        <v>247</v>
      </c>
      <c r="O275" s="135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228</v>
      </c>
      <c r="G276" s="19" t="s">
        <v>229</v>
      </c>
      <c r="H276" s="20" t="s">
        <v>230</v>
      </c>
      <c r="I276" s="26">
        <v>2158.4</v>
      </c>
      <c r="J276" s="26">
        <v>2158.4</v>
      </c>
      <c r="K276" s="32">
        <f>J276/I276</f>
        <v>1</v>
      </c>
      <c r="L276" s="135"/>
      <c r="M276" s="20"/>
      <c r="N276" s="20" t="s">
        <v>247</v>
      </c>
      <c r="O276" s="135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231</v>
      </c>
      <c r="G277" s="19" t="s">
        <v>232</v>
      </c>
      <c r="H277" s="20" t="s">
        <v>233</v>
      </c>
      <c r="I277" s="27">
        <v>416</v>
      </c>
      <c r="J277" s="27">
        <v>416</v>
      </c>
      <c r="K277" s="32">
        <f>J277/I277</f>
        <v>1</v>
      </c>
      <c r="L277" s="135"/>
      <c r="M277" s="20"/>
      <c r="N277" s="19" t="s">
        <v>203</v>
      </c>
      <c r="O277" s="135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234</v>
      </c>
      <c r="G278" s="19" t="s">
        <v>235</v>
      </c>
      <c r="H278" s="20" t="s">
        <v>236</v>
      </c>
      <c r="I278" s="20">
        <v>572</v>
      </c>
      <c r="J278" s="20">
        <v>572</v>
      </c>
      <c r="K278" s="32">
        <f>J278/I278</f>
        <v>1</v>
      </c>
      <c r="L278" s="136"/>
      <c r="M278" s="20"/>
      <c r="N278" s="19" t="s">
        <v>203</v>
      </c>
      <c r="O278" s="136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2" t="s">
        <v>8</v>
      </c>
      <c r="G280" s="113"/>
      <c r="H280" s="113"/>
      <c r="I280" s="113"/>
      <c r="J280" s="113"/>
      <c r="K280" s="113"/>
      <c r="L280" s="113"/>
      <c r="M280" s="113"/>
      <c r="N280" s="113"/>
      <c r="O280" s="114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2" t="s">
        <v>192</v>
      </c>
      <c r="G281" s="113"/>
      <c r="H281" s="113"/>
      <c r="I281" s="113"/>
      <c r="J281" s="113"/>
      <c r="K281" s="113"/>
      <c r="L281" s="113"/>
      <c r="M281" s="113"/>
      <c r="N281" s="113"/>
      <c r="O281" s="114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8" t="s">
        <v>193</v>
      </c>
      <c r="G282" s="118"/>
      <c r="H282" s="118"/>
      <c r="I282" s="118"/>
      <c r="J282" s="118"/>
      <c r="K282" s="19" t="s">
        <v>186</v>
      </c>
      <c r="L282" s="19" t="s">
        <v>187</v>
      </c>
      <c r="M282" s="118" t="s">
        <v>188</v>
      </c>
      <c r="N282" s="118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194</v>
      </c>
      <c r="G283" s="19" t="s">
        <v>195</v>
      </c>
      <c r="H283" s="20" t="s">
        <v>430</v>
      </c>
      <c r="I283" s="20" t="s">
        <v>196</v>
      </c>
      <c r="J283" s="20">
        <v>71</v>
      </c>
      <c r="K283" s="32">
        <f>J283/20</f>
        <v>3.55</v>
      </c>
      <c r="L283" s="115">
        <f>(K283+K284+K285+K286+K287+K288)/6</f>
        <v>1.7583333333333335</v>
      </c>
      <c r="M283" s="19" t="s">
        <v>197</v>
      </c>
      <c r="N283" s="19" t="s">
        <v>198</v>
      </c>
      <c r="O283" s="115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199</v>
      </c>
      <c r="G284" s="19" t="s">
        <v>9</v>
      </c>
      <c r="H284" s="20" t="s">
        <v>201</v>
      </c>
      <c r="I284" s="20" t="s">
        <v>10</v>
      </c>
      <c r="J284" s="22">
        <v>4050</v>
      </c>
      <c r="K284" s="32">
        <f>J284/4050</f>
        <v>1</v>
      </c>
      <c r="L284" s="135"/>
      <c r="M284" s="20"/>
      <c r="N284" s="19" t="s">
        <v>203</v>
      </c>
      <c r="O284" s="135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204</v>
      </c>
      <c r="G285" s="19" t="s">
        <v>11</v>
      </c>
      <c r="H285" s="19" t="s">
        <v>206</v>
      </c>
      <c r="I285" s="20" t="s">
        <v>207</v>
      </c>
      <c r="J285" s="20">
        <v>1</v>
      </c>
      <c r="K285" s="32">
        <f>J285/1</f>
        <v>1</v>
      </c>
      <c r="L285" s="135"/>
      <c r="M285" s="20"/>
      <c r="N285" s="19" t="s">
        <v>203</v>
      </c>
      <c r="O285" s="135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208</v>
      </c>
      <c r="G286" s="19" t="s">
        <v>12</v>
      </c>
      <c r="H286" s="19" t="s">
        <v>210</v>
      </c>
      <c r="I286" s="20" t="s">
        <v>207</v>
      </c>
      <c r="J286" s="20">
        <v>1</v>
      </c>
      <c r="K286" s="32">
        <f>J286/1</f>
        <v>1</v>
      </c>
      <c r="L286" s="135"/>
      <c r="M286" s="20"/>
      <c r="N286" s="19" t="s">
        <v>203</v>
      </c>
      <c r="O286" s="135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211</v>
      </c>
      <c r="G287" s="19" t="s">
        <v>636</v>
      </c>
      <c r="H287" s="19" t="s">
        <v>213</v>
      </c>
      <c r="I287" s="20" t="s">
        <v>637</v>
      </c>
      <c r="J287" s="20">
        <v>257</v>
      </c>
      <c r="K287" s="32">
        <f>J287/257</f>
        <v>1</v>
      </c>
      <c r="L287" s="135"/>
      <c r="M287" s="20"/>
      <c r="N287" s="19" t="s">
        <v>203</v>
      </c>
      <c r="O287" s="135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215</v>
      </c>
      <c r="G288" s="19" t="s">
        <v>216</v>
      </c>
      <c r="H288" s="20" t="s">
        <v>217</v>
      </c>
      <c r="I288" s="20" t="s">
        <v>207</v>
      </c>
      <c r="J288" s="20">
        <v>3</v>
      </c>
      <c r="K288" s="32">
        <f>3/1</f>
        <v>3</v>
      </c>
      <c r="L288" s="136"/>
      <c r="M288" s="19" t="s">
        <v>218</v>
      </c>
      <c r="N288" s="19" t="s">
        <v>198</v>
      </c>
      <c r="O288" s="135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8" t="s">
        <v>219</v>
      </c>
      <c r="G289" s="118"/>
      <c r="H289" s="118"/>
      <c r="I289" s="118"/>
      <c r="J289" s="118"/>
      <c r="K289" s="20" t="s">
        <v>189</v>
      </c>
      <c r="L289" s="20" t="s">
        <v>190</v>
      </c>
      <c r="M289" s="119" t="s">
        <v>188</v>
      </c>
      <c r="N289" s="119"/>
      <c r="O289" s="135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194</v>
      </c>
      <c r="G290" s="19" t="s">
        <v>13</v>
      </c>
      <c r="H290" s="20"/>
      <c r="I290" s="20"/>
      <c r="J290" s="20"/>
      <c r="K290" s="20"/>
      <c r="L290" s="20"/>
      <c r="M290" s="20"/>
      <c r="N290" s="20"/>
      <c r="O290" s="135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221</v>
      </c>
      <c r="G291" s="19" t="s">
        <v>222</v>
      </c>
      <c r="H291" s="20" t="s">
        <v>223</v>
      </c>
      <c r="I291" s="24">
        <v>156</v>
      </c>
      <c r="J291" s="24">
        <v>156</v>
      </c>
      <c r="K291" s="32">
        <f>J291/I291</f>
        <v>1</v>
      </c>
      <c r="L291" s="115">
        <f>(K291+K292+K293+K294+K295)/5</f>
        <v>1</v>
      </c>
      <c r="M291" s="20"/>
      <c r="N291" s="19" t="s">
        <v>203</v>
      </c>
      <c r="O291" s="135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224</v>
      </c>
      <c r="G292" s="19" t="s">
        <v>225</v>
      </c>
      <c r="H292" s="20" t="s">
        <v>226</v>
      </c>
      <c r="I292" s="25">
        <v>8308.33</v>
      </c>
      <c r="J292" s="25">
        <v>8308.33</v>
      </c>
      <c r="K292" s="32">
        <f>J292/I292</f>
        <v>1</v>
      </c>
      <c r="L292" s="135"/>
      <c r="M292" s="20"/>
      <c r="N292" s="19" t="s">
        <v>247</v>
      </c>
      <c r="O292" s="135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228</v>
      </c>
      <c r="G293" s="19" t="s">
        <v>229</v>
      </c>
      <c r="H293" s="20" t="s">
        <v>230</v>
      </c>
      <c r="I293" s="26">
        <v>1296.0999999999999</v>
      </c>
      <c r="J293" s="26">
        <v>1296.0999999999999</v>
      </c>
      <c r="K293" s="32">
        <f>J293/I293</f>
        <v>1</v>
      </c>
      <c r="L293" s="135"/>
      <c r="M293" s="20"/>
      <c r="N293" s="20" t="s">
        <v>247</v>
      </c>
      <c r="O293" s="135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231</v>
      </c>
      <c r="G294" s="19" t="s">
        <v>232</v>
      </c>
      <c r="H294" s="20" t="s">
        <v>233</v>
      </c>
      <c r="I294" s="27">
        <v>208</v>
      </c>
      <c r="J294" s="27">
        <v>208</v>
      </c>
      <c r="K294" s="32">
        <f>J294/I294</f>
        <v>1</v>
      </c>
      <c r="L294" s="135"/>
      <c r="M294" s="20"/>
      <c r="N294" s="19" t="s">
        <v>203</v>
      </c>
      <c r="O294" s="135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234</v>
      </c>
      <c r="G295" s="19" t="s">
        <v>235</v>
      </c>
      <c r="H295" s="20" t="s">
        <v>236</v>
      </c>
      <c r="I295" s="20">
        <v>210.6</v>
      </c>
      <c r="J295" s="20">
        <v>210.6</v>
      </c>
      <c r="K295" s="32">
        <f>J295/I295</f>
        <v>1</v>
      </c>
      <c r="L295" s="136"/>
      <c r="M295" s="20"/>
      <c r="N295" s="19" t="s">
        <v>203</v>
      </c>
      <c r="O295" s="136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2" t="s">
        <v>14</v>
      </c>
      <c r="G297" s="113"/>
      <c r="H297" s="113"/>
      <c r="I297" s="113"/>
      <c r="J297" s="113"/>
      <c r="K297" s="113"/>
      <c r="L297" s="113"/>
      <c r="M297" s="113"/>
      <c r="N297" s="113"/>
      <c r="O297" s="114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2" t="s">
        <v>192</v>
      </c>
      <c r="G298" s="113"/>
      <c r="H298" s="113"/>
      <c r="I298" s="113"/>
      <c r="J298" s="113"/>
      <c r="K298" s="113"/>
      <c r="L298" s="113"/>
      <c r="M298" s="113"/>
      <c r="N298" s="113"/>
      <c r="O298" s="114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8" t="s">
        <v>193</v>
      </c>
      <c r="G299" s="118"/>
      <c r="H299" s="118"/>
      <c r="I299" s="118"/>
      <c r="J299" s="118"/>
      <c r="K299" s="19" t="s">
        <v>186</v>
      </c>
      <c r="L299" s="19" t="s">
        <v>187</v>
      </c>
      <c r="M299" s="118" t="s">
        <v>188</v>
      </c>
      <c r="N299" s="118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194</v>
      </c>
      <c r="G300" s="19" t="s">
        <v>195</v>
      </c>
      <c r="H300" s="20" t="s">
        <v>430</v>
      </c>
      <c r="I300" s="20" t="s">
        <v>196</v>
      </c>
      <c r="J300" s="20">
        <v>67</v>
      </c>
      <c r="K300" s="32">
        <f>J300/20</f>
        <v>3.35</v>
      </c>
      <c r="L300" s="115">
        <f>(K300+K301+K302+K303+K304+K305)/6</f>
        <v>1.7249999999999999</v>
      </c>
      <c r="M300" s="19" t="s">
        <v>197</v>
      </c>
      <c r="N300" s="19" t="s">
        <v>198</v>
      </c>
      <c r="O300" s="115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199</v>
      </c>
      <c r="G301" s="19" t="s">
        <v>15</v>
      </c>
      <c r="H301" s="20" t="s">
        <v>201</v>
      </c>
      <c r="I301" s="20" t="s">
        <v>16</v>
      </c>
      <c r="J301" s="22">
        <v>3500</v>
      </c>
      <c r="K301" s="32">
        <f>J301/3500</f>
        <v>1</v>
      </c>
      <c r="L301" s="135"/>
      <c r="M301" s="20"/>
      <c r="N301" s="19" t="s">
        <v>203</v>
      </c>
      <c r="O301" s="135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204</v>
      </c>
      <c r="G302" s="19" t="s">
        <v>17</v>
      </c>
      <c r="H302" s="19" t="s">
        <v>206</v>
      </c>
      <c r="I302" s="20" t="s">
        <v>207</v>
      </c>
      <c r="J302" s="20">
        <v>1</v>
      </c>
      <c r="K302" s="32">
        <f>J302/1</f>
        <v>1</v>
      </c>
      <c r="L302" s="135"/>
      <c r="M302" s="20"/>
      <c r="N302" s="19" t="s">
        <v>203</v>
      </c>
      <c r="O302" s="135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208</v>
      </c>
      <c r="G303" s="19" t="s">
        <v>623</v>
      </c>
      <c r="H303" s="19" t="s">
        <v>210</v>
      </c>
      <c r="I303" s="20" t="s">
        <v>207</v>
      </c>
      <c r="J303" s="20">
        <v>1</v>
      </c>
      <c r="K303" s="32">
        <f>J303/1</f>
        <v>1</v>
      </c>
      <c r="L303" s="135"/>
      <c r="M303" s="20"/>
      <c r="N303" s="19" t="s">
        <v>203</v>
      </c>
      <c r="O303" s="135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211</v>
      </c>
      <c r="G304" s="19" t="s">
        <v>624</v>
      </c>
      <c r="H304" s="19" t="s">
        <v>213</v>
      </c>
      <c r="I304" s="20" t="s">
        <v>625</v>
      </c>
      <c r="J304" s="20">
        <v>163</v>
      </c>
      <c r="K304" s="32">
        <f>J304/163</f>
        <v>1</v>
      </c>
      <c r="L304" s="135"/>
      <c r="M304" s="20"/>
      <c r="N304" s="19" t="s">
        <v>203</v>
      </c>
      <c r="O304" s="135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215</v>
      </c>
      <c r="G305" s="19" t="s">
        <v>216</v>
      </c>
      <c r="H305" s="20" t="s">
        <v>217</v>
      </c>
      <c r="I305" s="20" t="s">
        <v>207</v>
      </c>
      <c r="J305" s="20">
        <v>3</v>
      </c>
      <c r="K305" s="32">
        <f>3/1</f>
        <v>3</v>
      </c>
      <c r="L305" s="136"/>
      <c r="M305" s="19" t="s">
        <v>218</v>
      </c>
      <c r="N305" s="19" t="s">
        <v>198</v>
      </c>
      <c r="O305" s="135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8" t="s">
        <v>219</v>
      </c>
      <c r="G306" s="118"/>
      <c r="H306" s="118"/>
      <c r="I306" s="118"/>
      <c r="J306" s="118"/>
      <c r="K306" s="20" t="s">
        <v>189</v>
      </c>
      <c r="L306" s="20" t="s">
        <v>190</v>
      </c>
      <c r="M306" s="119" t="s">
        <v>188</v>
      </c>
      <c r="N306" s="119"/>
      <c r="O306" s="135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194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35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221</v>
      </c>
      <c r="G308" s="19" t="s">
        <v>222</v>
      </c>
      <c r="H308" s="20" t="s">
        <v>223</v>
      </c>
      <c r="I308" s="24">
        <v>208</v>
      </c>
      <c r="J308" s="24">
        <v>208</v>
      </c>
      <c r="K308" s="32">
        <f>J308/I308</f>
        <v>1</v>
      </c>
      <c r="L308" s="115">
        <f>(K308+K309+K310+K311+K312)/5</f>
        <v>1</v>
      </c>
      <c r="M308" s="20"/>
      <c r="N308" s="19" t="s">
        <v>203</v>
      </c>
      <c r="O308" s="135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224</v>
      </c>
      <c r="G309" s="19" t="s">
        <v>225</v>
      </c>
      <c r="H309" s="20" t="s">
        <v>226</v>
      </c>
      <c r="I309" s="25">
        <v>11244.71</v>
      </c>
      <c r="J309" s="25">
        <v>11244.71</v>
      </c>
      <c r="K309" s="32">
        <f>J309/I309</f>
        <v>1</v>
      </c>
      <c r="L309" s="135"/>
      <c r="M309" s="20"/>
      <c r="N309" s="19" t="s">
        <v>247</v>
      </c>
      <c r="O309" s="135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228</v>
      </c>
      <c r="G310" s="19" t="s">
        <v>229</v>
      </c>
      <c r="H310" s="20" t="s">
        <v>230</v>
      </c>
      <c r="I310" s="26">
        <v>2338.9</v>
      </c>
      <c r="J310" s="26">
        <v>2338.9</v>
      </c>
      <c r="K310" s="32">
        <f>J310/I310</f>
        <v>1</v>
      </c>
      <c r="L310" s="135"/>
      <c r="M310" s="20"/>
      <c r="N310" s="20" t="s">
        <v>247</v>
      </c>
      <c r="O310" s="135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231</v>
      </c>
      <c r="G311" s="19" t="s">
        <v>232</v>
      </c>
      <c r="H311" s="20" t="s">
        <v>233</v>
      </c>
      <c r="I311" s="27">
        <v>208</v>
      </c>
      <c r="J311" s="27">
        <v>208</v>
      </c>
      <c r="K311" s="32">
        <f>J311/I311</f>
        <v>1</v>
      </c>
      <c r="L311" s="135"/>
      <c r="M311" s="20"/>
      <c r="N311" s="19" t="s">
        <v>203</v>
      </c>
      <c r="O311" s="135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234</v>
      </c>
      <c r="G312" s="19" t="s">
        <v>235</v>
      </c>
      <c r="H312" s="20" t="s">
        <v>236</v>
      </c>
      <c r="I312" s="20">
        <v>182</v>
      </c>
      <c r="J312" s="20">
        <v>182</v>
      </c>
      <c r="K312" s="32">
        <f>J312/I312</f>
        <v>1</v>
      </c>
      <c r="L312" s="136"/>
      <c r="M312" s="20"/>
      <c r="N312" s="19" t="s">
        <v>203</v>
      </c>
      <c r="O312" s="136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2" t="s">
        <v>627</v>
      </c>
      <c r="G314" s="113"/>
      <c r="H314" s="113"/>
      <c r="I314" s="113"/>
      <c r="J314" s="113"/>
      <c r="K314" s="113"/>
      <c r="L314" s="113"/>
      <c r="M314" s="113"/>
      <c r="N314" s="113"/>
      <c r="O314" s="114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2" t="s">
        <v>192</v>
      </c>
      <c r="G315" s="113"/>
      <c r="H315" s="113"/>
      <c r="I315" s="113"/>
      <c r="J315" s="113"/>
      <c r="K315" s="113"/>
      <c r="L315" s="113"/>
      <c r="M315" s="113"/>
      <c r="N315" s="113"/>
      <c r="O315" s="114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8" t="s">
        <v>193</v>
      </c>
      <c r="G316" s="118"/>
      <c r="H316" s="118"/>
      <c r="I316" s="118"/>
      <c r="J316" s="118"/>
      <c r="K316" s="19" t="s">
        <v>186</v>
      </c>
      <c r="L316" s="19" t="s">
        <v>187</v>
      </c>
      <c r="M316" s="118" t="s">
        <v>188</v>
      </c>
      <c r="N316" s="118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194</v>
      </c>
      <c r="G317" s="19" t="s">
        <v>195</v>
      </c>
      <c r="H317" s="20" t="s">
        <v>430</v>
      </c>
      <c r="I317" s="20" t="s">
        <v>196</v>
      </c>
      <c r="J317" s="20">
        <v>30</v>
      </c>
      <c r="K317" s="32">
        <f>J317/20</f>
        <v>1.5</v>
      </c>
      <c r="L317" s="115">
        <f>(K317+K318+K319+K320+K321+K322)/6</f>
        <v>1.5986419753086418</v>
      </c>
      <c r="M317" s="19" t="s">
        <v>197</v>
      </c>
      <c r="N317" s="19" t="s">
        <v>198</v>
      </c>
      <c r="O317" s="115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199</v>
      </c>
      <c r="G318" s="19" t="s">
        <v>628</v>
      </c>
      <c r="H318" s="20" t="s">
        <v>201</v>
      </c>
      <c r="I318" s="20" t="s">
        <v>629</v>
      </c>
      <c r="J318" s="22">
        <v>1882</v>
      </c>
      <c r="K318" s="32">
        <f>J318/1800</f>
        <v>1.0455555555555556</v>
      </c>
      <c r="L318" s="135"/>
      <c r="M318" s="20"/>
      <c r="N318" s="19" t="s">
        <v>203</v>
      </c>
      <c r="O318" s="135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204</v>
      </c>
      <c r="G319" s="19" t="s">
        <v>36</v>
      </c>
      <c r="H319" s="19" t="s">
        <v>206</v>
      </c>
      <c r="I319" s="20" t="s">
        <v>207</v>
      </c>
      <c r="J319" s="20">
        <v>1</v>
      </c>
      <c r="K319" s="32">
        <f>J319/1</f>
        <v>1</v>
      </c>
      <c r="L319" s="135"/>
      <c r="M319" s="20"/>
      <c r="N319" s="19" t="s">
        <v>203</v>
      </c>
      <c r="O319" s="135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208</v>
      </c>
      <c r="G320" s="19" t="s">
        <v>37</v>
      </c>
      <c r="H320" s="19" t="s">
        <v>210</v>
      </c>
      <c r="I320" s="20" t="s">
        <v>207</v>
      </c>
      <c r="J320" s="20">
        <v>1</v>
      </c>
      <c r="K320" s="32">
        <f>J320/1</f>
        <v>1</v>
      </c>
      <c r="L320" s="135"/>
      <c r="M320" s="20"/>
      <c r="N320" s="19" t="s">
        <v>203</v>
      </c>
      <c r="O320" s="135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211</v>
      </c>
      <c r="G321" s="19" t="s">
        <v>38</v>
      </c>
      <c r="H321" s="19" t="s">
        <v>213</v>
      </c>
      <c r="I321" s="20" t="s">
        <v>39</v>
      </c>
      <c r="J321" s="20">
        <v>113</v>
      </c>
      <c r="K321" s="32">
        <f>J321/108</f>
        <v>1.0462962962962963</v>
      </c>
      <c r="L321" s="135"/>
      <c r="M321" s="20"/>
      <c r="N321" s="19" t="s">
        <v>203</v>
      </c>
      <c r="O321" s="135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215</v>
      </c>
      <c r="G322" s="19" t="s">
        <v>216</v>
      </c>
      <c r="H322" s="20" t="s">
        <v>217</v>
      </c>
      <c r="I322" s="20" t="s">
        <v>207</v>
      </c>
      <c r="J322" s="20">
        <v>4</v>
      </c>
      <c r="K322" s="32">
        <f>J322/1</f>
        <v>4</v>
      </c>
      <c r="L322" s="136"/>
      <c r="M322" s="19" t="s">
        <v>218</v>
      </c>
      <c r="N322" s="19" t="s">
        <v>198</v>
      </c>
      <c r="O322" s="135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2" t="s">
        <v>219</v>
      </c>
      <c r="G323" s="113"/>
      <c r="H323" s="113"/>
      <c r="I323" s="113"/>
      <c r="J323" s="114"/>
      <c r="K323" s="20" t="s">
        <v>189</v>
      </c>
      <c r="L323" s="20" t="s">
        <v>190</v>
      </c>
      <c r="M323" s="119" t="s">
        <v>188</v>
      </c>
      <c r="N323" s="119"/>
      <c r="O323" s="135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194</v>
      </c>
      <c r="G324" s="19" t="s">
        <v>40</v>
      </c>
      <c r="H324" s="20"/>
      <c r="I324" s="20"/>
      <c r="J324" s="20"/>
      <c r="K324" s="20"/>
      <c r="L324" s="20"/>
      <c r="M324" s="20"/>
      <c r="N324" s="20"/>
      <c r="O324" s="135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221</v>
      </c>
      <c r="G325" s="19" t="s">
        <v>222</v>
      </c>
      <c r="H325" s="20" t="s">
        <v>223</v>
      </c>
      <c r="I325" s="31">
        <v>252</v>
      </c>
      <c r="J325" s="31">
        <v>252</v>
      </c>
      <c r="K325" s="32">
        <f>J325/I325</f>
        <v>1</v>
      </c>
      <c r="L325" s="115">
        <f>(K325+K326+K327+K328+K329)/5</f>
        <v>1.0089743589743589</v>
      </c>
      <c r="M325" s="20"/>
      <c r="N325" s="19" t="s">
        <v>203</v>
      </c>
      <c r="O325" s="135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224</v>
      </c>
      <c r="G326" s="19" t="s">
        <v>225</v>
      </c>
      <c r="H326" s="20" t="s">
        <v>226</v>
      </c>
      <c r="I326" s="25">
        <v>7930.95</v>
      </c>
      <c r="J326" s="25">
        <v>7930.95</v>
      </c>
      <c r="K326" s="32">
        <f>J326/I326</f>
        <v>1</v>
      </c>
      <c r="L326" s="135"/>
      <c r="M326" s="20"/>
      <c r="N326" s="19" t="s">
        <v>247</v>
      </c>
      <c r="O326" s="135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228</v>
      </c>
      <c r="G327" s="19" t="s">
        <v>229</v>
      </c>
      <c r="H327" s="20" t="s">
        <v>230</v>
      </c>
      <c r="I327" s="26">
        <v>1998.6</v>
      </c>
      <c r="J327" s="26">
        <v>1998.6</v>
      </c>
      <c r="K327" s="32">
        <f>J327/I327</f>
        <v>1</v>
      </c>
      <c r="L327" s="135"/>
      <c r="M327" s="20"/>
      <c r="N327" s="20" t="s">
        <v>247</v>
      </c>
      <c r="O327" s="135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231</v>
      </c>
      <c r="G328" s="19" t="s">
        <v>232</v>
      </c>
      <c r="H328" s="20" t="s">
        <v>233</v>
      </c>
      <c r="I328" s="27">
        <v>208</v>
      </c>
      <c r="J328" s="27">
        <v>208</v>
      </c>
      <c r="K328" s="32">
        <f>J328/I328</f>
        <v>1</v>
      </c>
      <c r="L328" s="135"/>
      <c r="M328" s="20"/>
      <c r="N328" s="19" t="s">
        <v>203</v>
      </c>
      <c r="O328" s="135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234</v>
      </c>
      <c r="G329" s="19" t="s">
        <v>235</v>
      </c>
      <c r="H329" s="20" t="s">
        <v>236</v>
      </c>
      <c r="I329" s="20">
        <v>93.6</v>
      </c>
      <c r="J329" s="20">
        <v>97.8</v>
      </c>
      <c r="K329" s="32">
        <f>J329/I329</f>
        <v>1.0448717948717949</v>
      </c>
      <c r="L329" s="136"/>
      <c r="M329" s="20" t="s">
        <v>380</v>
      </c>
      <c r="N329" s="19" t="s">
        <v>203</v>
      </c>
      <c r="O329" s="136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2" t="s">
        <v>41</v>
      </c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2" t="s">
        <v>192</v>
      </c>
      <c r="G332" s="113"/>
      <c r="H332" s="113"/>
      <c r="I332" s="113"/>
      <c r="J332" s="113"/>
      <c r="K332" s="113"/>
      <c r="L332" s="113"/>
      <c r="M332" s="113"/>
      <c r="N332" s="113"/>
      <c r="O332" s="114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8" t="s">
        <v>193</v>
      </c>
      <c r="G333" s="118"/>
      <c r="H333" s="118"/>
      <c r="I333" s="118"/>
      <c r="J333" s="118"/>
      <c r="K333" s="19" t="s">
        <v>186</v>
      </c>
      <c r="L333" s="19" t="s">
        <v>187</v>
      </c>
      <c r="M333" s="118" t="s">
        <v>188</v>
      </c>
      <c r="N333" s="118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194</v>
      </c>
      <c r="G334" s="19" t="s">
        <v>195</v>
      </c>
      <c r="H334" s="20" t="s">
        <v>430</v>
      </c>
      <c r="I334" s="20" t="s">
        <v>196</v>
      </c>
      <c r="J334" s="20">
        <v>64</v>
      </c>
      <c r="K334" s="32">
        <f>J334/20</f>
        <v>3.2</v>
      </c>
      <c r="L334" s="115">
        <f>(K334+K335+K336+K337+K338+K339)/6</f>
        <v>1.8666666666666665</v>
      </c>
      <c r="M334" s="19" t="s">
        <v>197</v>
      </c>
      <c r="N334" s="19" t="s">
        <v>198</v>
      </c>
      <c r="O334" s="115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199</v>
      </c>
      <c r="G335" s="19" t="s">
        <v>42</v>
      </c>
      <c r="H335" s="20" t="s">
        <v>201</v>
      </c>
      <c r="I335" s="20" t="s">
        <v>16</v>
      </c>
      <c r="J335" s="22">
        <v>3500</v>
      </c>
      <c r="K335" s="32">
        <f>J335/3500</f>
        <v>1</v>
      </c>
      <c r="L335" s="135"/>
      <c r="M335" s="20"/>
      <c r="N335" s="19" t="s">
        <v>203</v>
      </c>
      <c r="O335" s="135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204</v>
      </c>
      <c r="G336" s="19" t="s">
        <v>43</v>
      </c>
      <c r="H336" s="19" t="s">
        <v>206</v>
      </c>
      <c r="I336" s="20" t="s">
        <v>207</v>
      </c>
      <c r="J336" s="20">
        <v>1</v>
      </c>
      <c r="K336" s="32">
        <f>J336/1</f>
        <v>1</v>
      </c>
      <c r="L336" s="135"/>
      <c r="M336" s="20"/>
      <c r="N336" s="19" t="s">
        <v>203</v>
      </c>
      <c r="O336" s="135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208</v>
      </c>
      <c r="G337" s="19" t="s">
        <v>44</v>
      </c>
      <c r="H337" s="19" t="s">
        <v>210</v>
      </c>
      <c r="I337" s="20" t="s">
        <v>207</v>
      </c>
      <c r="J337" s="20">
        <v>1</v>
      </c>
      <c r="K337" s="32">
        <f>J337/1</f>
        <v>1</v>
      </c>
      <c r="L337" s="135"/>
      <c r="M337" s="20"/>
      <c r="N337" s="19" t="s">
        <v>203</v>
      </c>
      <c r="O337" s="135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211</v>
      </c>
      <c r="G338" s="19" t="s">
        <v>45</v>
      </c>
      <c r="H338" s="19" t="s">
        <v>213</v>
      </c>
      <c r="I338" s="20" t="s">
        <v>46</v>
      </c>
      <c r="J338" s="20">
        <v>235</v>
      </c>
      <c r="K338" s="32">
        <f>J338/235</f>
        <v>1</v>
      </c>
      <c r="L338" s="135"/>
      <c r="M338" s="19"/>
      <c r="N338" s="19" t="s">
        <v>203</v>
      </c>
      <c r="O338" s="135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215</v>
      </c>
      <c r="G339" s="19" t="s">
        <v>216</v>
      </c>
      <c r="H339" s="20" t="s">
        <v>217</v>
      </c>
      <c r="I339" s="20" t="s">
        <v>207</v>
      </c>
      <c r="J339" s="20">
        <v>4</v>
      </c>
      <c r="K339" s="32">
        <f>J339/1</f>
        <v>4</v>
      </c>
      <c r="L339" s="136"/>
      <c r="M339" s="19" t="s">
        <v>218</v>
      </c>
      <c r="N339" s="19" t="s">
        <v>198</v>
      </c>
      <c r="O339" s="135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8" t="s">
        <v>219</v>
      </c>
      <c r="G340" s="118"/>
      <c r="H340" s="118"/>
      <c r="I340" s="118"/>
      <c r="J340" s="118"/>
      <c r="K340" s="20" t="s">
        <v>189</v>
      </c>
      <c r="L340" s="20" t="s">
        <v>190</v>
      </c>
      <c r="M340" s="119" t="s">
        <v>188</v>
      </c>
      <c r="N340" s="119"/>
      <c r="O340" s="135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194</v>
      </c>
      <c r="G341" s="19" t="s">
        <v>47</v>
      </c>
      <c r="H341" s="20"/>
      <c r="I341" s="20"/>
      <c r="J341" s="20"/>
      <c r="K341" s="20"/>
      <c r="L341" s="20"/>
      <c r="M341" s="20"/>
      <c r="N341" s="20"/>
      <c r="O341" s="135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221</v>
      </c>
      <c r="G342" s="19" t="s">
        <v>222</v>
      </c>
      <c r="H342" s="20" t="s">
        <v>223</v>
      </c>
      <c r="I342" s="24">
        <v>156</v>
      </c>
      <c r="J342" s="24">
        <v>156</v>
      </c>
      <c r="K342" s="32">
        <f>J342/I342</f>
        <v>1</v>
      </c>
      <c r="L342" s="115">
        <f>(K342+K343+K344+K345+K346)/5</f>
        <v>1</v>
      </c>
      <c r="M342" s="20"/>
      <c r="N342" s="19" t="s">
        <v>203</v>
      </c>
      <c r="O342" s="135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224</v>
      </c>
      <c r="G343" s="19" t="s">
        <v>225</v>
      </c>
      <c r="H343" s="20" t="s">
        <v>226</v>
      </c>
      <c r="I343" s="25">
        <v>10219.23</v>
      </c>
      <c r="J343" s="25">
        <v>10219.23</v>
      </c>
      <c r="K343" s="32">
        <f>J343/I343</f>
        <v>1</v>
      </c>
      <c r="L343" s="135"/>
      <c r="M343" s="20"/>
      <c r="N343" s="19" t="s">
        <v>247</v>
      </c>
      <c r="O343" s="135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228</v>
      </c>
      <c r="G344" s="19" t="s">
        <v>229</v>
      </c>
      <c r="H344" s="20" t="s">
        <v>230</v>
      </c>
      <c r="I344" s="26">
        <v>1594.2</v>
      </c>
      <c r="J344" s="26">
        <v>1594.2</v>
      </c>
      <c r="K344" s="32">
        <f>J344/I344</f>
        <v>1</v>
      </c>
      <c r="L344" s="135"/>
      <c r="M344" s="20"/>
      <c r="N344" s="20" t="s">
        <v>247</v>
      </c>
      <c r="O344" s="135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231</v>
      </c>
      <c r="G345" s="19" t="s">
        <v>232</v>
      </c>
      <c r="H345" s="20" t="s">
        <v>233</v>
      </c>
      <c r="I345" s="27">
        <v>156</v>
      </c>
      <c r="J345" s="27">
        <v>156</v>
      </c>
      <c r="K345" s="32">
        <f>J345/I345</f>
        <v>1</v>
      </c>
      <c r="L345" s="135"/>
      <c r="M345" s="20"/>
      <c r="N345" s="19" t="s">
        <v>203</v>
      </c>
      <c r="O345" s="135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234</v>
      </c>
      <c r="G346" s="19" t="s">
        <v>235</v>
      </c>
      <c r="H346" s="20" t="s">
        <v>236</v>
      </c>
      <c r="I346" s="20">
        <v>182</v>
      </c>
      <c r="J346" s="20">
        <v>182</v>
      </c>
      <c r="K346" s="32">
        <f>J346/I346</f>
        <v>1</v>
      </c>
      <c r="L346" s="136"/>
      <c r="M346" s="20"/>
      <c r="N346" s="19" t="s">
        <v>203</v>
      </c>
      <c r="O346" s="136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2" t="s">
        <v>48</v>
      </c>
      <c r="G348" s="113"/>
      <c r="H348" s="113"/>
      <c r="I348" s="113"/>
      <c r="J348" s="113"/>
      <c r="K348" s="113"/>
      <c r="L348" s="113"/>
      <c r="M348" s="113"/>
      <c r="N348" s="113"/>
      <c r="O348" s="114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2" t="s">
        <v>192</v>
      </c>
      <c r="G349" s="113"/>
      <c r="H349" s="113"/>
      <c r="I349" s="113"/>
      <c r="J349" s="113"/>
      <c r="K349" s="113"/>
      <c r="L349" s="113"/>
      <c r="M349" s="113"/>
      <c r="N349" s="113"/>
      <c r="O349" s="114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8" t="s">
        <v>193</v>
      </c>
      <c r="G350" s="118"/>
      <c r="H350" s="118"/>
      <c r="I350" s="118"/>
      <c r="J350" s="118"/>
      <c r="K350" s="19" t="s">
        <v>186</v>
      </c>
      <c r="L350" s="19" t="s">
        <v>187</v>
      </c>
      <c r="M350" s="118" t="s">
        <v>188</v>
      </c>
      <c r="N350" s="118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194</v>
      </c>
      <c r="G351" s="19" t="s">
        <v>195</v>
      </c>
      <c r="H351" s="20" t="s">
        <v>430</v>
      </c>
      <c r="I351" s="20" t="s">
        <v>196</v>
      </c>
      <c r="J351" s="20">
        <v>71</v>
      </c>
      <c r="K351" s="32">
        <f>J351/20</f>
        <v>3.55</v>
      </c>
      <c r="L351" s="115">
        <f>(K351+K352+K353+K354+K355+K356)/6</f>
        <v>1.9112745098039217</v>
      </c>
      <c r="M351" s="19" t="s">
        <v>197</v>
      </c>
      <c r="N351" s="19" t="s">
        <v>198</v>
      </c>
      <c r="O351" s="115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199</v>
      </c>
      <c r="G352" s="19" t="s">
        <v>49</v>
      </c>
      <c r="H352" s="20" t="s">
        <v>201</v>
      </c>
      <c r="I352" s="20">
        <v>7350</v>
      </c>
      <c r="J352" s="22">
        <v>7350</v>
      </c>
      <c r="K352" s="32">
        <f>J352/7350</f>
        <v>1</v>
      </c>
      <c r="L352" s="135"/>
      <c r="M352" s="20"/>
      <c r="N352" s="19" t="s">
        <v>203</v>
      </c>
      <c r="O352" s="135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204</v>
      </c>
      <c r="G353" s="19" t="s">
        <v>50</v>
      </c>
      <c r="H353" s="19" t="s">
        <v>206</v>
      </c>
      <c r="I353" s="20" t="s">
        <v>207</v>
      </c>
      <c r="J353" s="20">
        <v>1</v>
      </c>
      <c r="K353" s="32">
        <f>J353/1</f>
        <v>1</v>
      </c>
      <c r="L353" s="135"/>
      <c r="M353" s="20"/>
      <c r="N353" s="19" t="s">
        <v>203</v>
      </c>
      <c r="O353" s="135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208</v>
      </c>
      <c r="G354" s="19" t="s">
        <v>51</v>
      </c>
      <c r="H354" s="19" t="s">
        <v>210</v>
      </c>
      <c r="I354" s="20" t="s">
        <v>207</v>
      </c>
      <c r="J354" s="20">
        <v>1</v>
      </c>
      <c r="K354" s="32">
        <f>J354/1</f>
        <v>1</v>
      </c>
      <c r="L354" s="135"/>
      <c r="M354" s="20"/>
      <c r="N354" s="19" t="s">
        <v>203</v>
      </c>
      <c r="O354" s="135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211</v>
      </c>
      <c r="G355" s="19" t="s">
        <v>52</v>
      </c>
      <c r="H355" s="19" t="s">
        <v>213</v>
      </c>
      <c r="I355" s="20" t="s">
        <v>53</v>
      </c>
      <c r="J355" s="20">
        <v>156</v>
      </c>
      <c r="K355" s="32">
        <f>J355/170</f>
        <v>0.91764705882352937</v>
      </c>
      <c r="L355" s="135"/>
      <c r="M355" s="20"/>
      <c r="N355" s="19" t="s">
        <v>203</v>
      </c>
      <c r="O355" s="135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215</v>
      </c>
      <c r="G356" s="19" t="s">
        <v>216</v>
      </c>
      <c r="H356" s="20" t="s">
        <v>217</v>
      </c>
      <c r="I356" s="20" t="s">
        <v>207</v>
      </c>
      <c r="J356" s="20">
        <v>4</v>
      </c>
      <c r="K356" s="32">
        <f>J356/1</f>
        <v>4</v>
      </c>
      <c r="L356" s="136"/>
      <c r="M356" s="19" t="s">
        <v>218</v>
      </c>
      <c r="N356" s="19" t="s">
        <v>198</v>
      </c>
      <c r="O356" s="135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8" t="s">
        <v>219</v>
      </c>
      <c r="G357" s="118"/>
      <c r="H357" s="118"/>
      <c r="I357" s="118"/>
      <c r="J357" s="118"/>
      <c r="K357" s="20" t="s">
        <v>189</v>
      </c>
      <c r="L357" s="20" t="s">
        <v>190</v>
      </c>
      <c r="M357" s="119" t="s">
        <v>188</v>
      </c>
      <c r="N357" s="119"/>
      <c r="O357" s="135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194</v>
      </c>
      <c r="G358" s="19" t="s">
        <v>54</v>
      </c>
      <c r="H358" s="20"/>
      <c r="I358" s="20"/>
      <c r="J358" s="20"/>
      <c r="K358" s="20"/>
      <c r="L358" s="20"/>
      <c r="M358" s="20"/>
      <c r="N358" s="20"/>
      <c r="O358" s="135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221</v>
      </c>
      <c r="G359" s="19" t="s">
        <v>222</v>
      </c>
      <c r="H359" s="20" t="s">
        <v>223</v>
      </c>
      <c r="I359" s="24">
        <v>182</v>
      </c>
      <c r="J359" s="24">
        <v>182</v>
      </c>
      <c r="K359" s="32">
        <f>J359/I359</f>
        <v>1</v>
      </c>
      <c r="L359" s="115">
        <f>(K359+K360+K361+K362+K363)/5</f>
        <v>1</v>
      </c>
      <c r="M359" s="20"/>
      <c r="N359" s="19" t="s">
        <v>203</v>
      </c>
      <c r="O359" s="135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224</v>
      </c>
      <c r="G360" s="19" t="s">
        <v>225</v>
      </c>
      <c r="H360" s="20" t="s">
        <v>226</v>
      </c>
      <c r="I360" s="25">
        <v>10939.56</v>
      </c>
      <c r="J360" s="25">
        <v>10939.56</v>
      </c>
      <c r="K360" s="32">
        <f>J360/I360</f>
        <v>1</v>
      </c>
      <c r="L360" s="135"/>
      <c r="M360" s="20"/>
      <c r="N360" s="19" t="s">
        <v>247</v>
      </c>
      <c r="O360" s="135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228</v>
      </c>
      <c r="G361" s="19" t="s">
        <v>229</v>
      </c>
      <c r="H361" s="20" t="s">
        <v>230</v>
      </c>
      <c r="I361" s="26">
        <v>1991</v>
      </c>
      <c r="J361" s="26">
        <v>1991</v>
      </c>
      <c r="K361" s="32">
        <f>J361/I361</f>
        <v>1</v>
      </c>
      <c r="L361" s="135"/>
      <c r="M361" s="20"/>
      <c r="N361" s="20" t="s">
        <v>247</v>
      </c>
      <c r="O361" s="135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231</v>
      </c>
      <c r="G362" s="19" t="s">
        <v>232</v>
      </c>
      <c r="H362" s="20" t="s">
        <v>233</v>
      </c>
      <c r="I362" s="27">
        <v>260</v>
      </c>
      <c r="J362" s="27">
        <v>260</v>
      </c>
      <c r="K362" s="32">
        <f>J362/I362</f>
        <v>1</v>
      </c>
      <c r="L362" s="135"/>
      <c r="M362" s="20"/>
      <c r="N362" s="19" t="s">
        <v>203</v>
      </c>
      <c r="O362" s="135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234</v>
      </c>
      <c r="G363" s="19" t="s">
        <v>235</v>
      </c>
      <c r="H363" s="20" t="s">
        <v>236</v>
      </c>
      <c r="I363" s="20">
        <v>382.2</v>
      </c>
      <c r="J363" s="20">
        <v>382.2</v>
      </c>
      <c r="K363" s="32">
        <f>J363/I363</f>
        <v>1</v>
      </c>
      <c r="L363" s="136"/>
      <c r="M363" s="20"/>
      <c r="N363" s="19" t="s">
        <v>203</v>
      </c>
      <c r="O363" s="136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2" t="s">
        <v>55</v>
      </c>
      <c r="G365" s="113"/>
      <c r="H365" s="113"/>
      <c r="I365" s="113"/>
      <c r="J365" s="113"/>
      <c r="K365" s="113"/>
      <c r="L365" s="113"/>
      <c r="M365" s="113"/>
      <c r="N365" s="113"/>
      <c r="O365" s="114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2" t="s">
        <v>192</v>
      </c>
      <c r="G366" s="113"/>
      <c r="H366" s="113"/>
      <c r="I366" s="113"/>
      <c r="J366" s="113"/>
      <c r="K366" s="113"/>
      <c r="L366" s="113"/>
      <c r="M366" s="113"/>
      <c r="N366" s="113"/>
      <c r="O366" s="114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8" t="s">
        <v>193</v>
      </c>
      <c r="G367" s="118"/>
      <c r="H367" s="118"/>
      <c r="I367" s="118"/>
      <c r="J367" s="118"/>
      <c r="K367" s="19" t="s">
        <v>186</v>
      </c>
      <c r="L367" s="19" t="s">
        <v>187</v>
      </c>
      <c r="M367" s="118" t="s">
        <v>188</v>
      </c>
      <c r="N367" s="118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194</v>
      </c>
      <c r="G368" s="19" t="s">
        <v>195</v>
      </c>
      <c r="H368" s="20" t="s">
        <v>430</v>
      </c>
      <c r="I368" s="20" t="s">
        <v>196</v>
      </c>
      <c r="J368" s="20">
        <v>100</v>
      </c>
      <c r="K368" s="32">
        <f>J368/20</f>
        <v>5</v>
      </c>
      <c r="L368" s="115">
        <f>(K368+K369+K370+K371+K372+K373)/6</f>
        <v>2.1666666666666665</v>
      </c>
      <c r="M368" s="19" t="s">
        <v>197</v>
      </c>
      <c r="N368" s="19" t="s">
        <v>198</v>
      </c>
      <c r="O368" s="115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199</v>
      </c>
      <c r="G369" s="19" t="s">
        <v>56</v>
      </c>
      <c r="H369" s="20" t="s">
        <v>201</v>
      </c>
      <c r="I369" s="20" t="s">
        <v>57</v>
      </c>
      <c r="J369" s="22">
        <v>4200</v>
      </c>
      <c r="K369" s="32">
        <f>J369/4200</f>
        <v>1</v>
      </c>
      <c r="L369" s="135"/>
      <c r="M369" s="20"/>
      <c r="N369" s="19" t="s">
        <v>203</v>
      </c>
      <c r="O369" s="135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204</v>
      </c>
      <c r="G370" s="19" t="s">
        <v>58</v>
      </c>
      <c r="H370" s="19" t="s">
        <v>206</v>
      </c>
      <c r="I370" s="20" t="s">
        <v>207</v>
      </c>
      <c r="J370" s="20">
        <v>1</v>
      </c>
      <c r="K370" s="32">
        <f>J370/1</f>
        <v>1</v>
      </c>
      <c r="L370" s="135"/>
      <c r="M370" s="20"/>
      <c r="N370" s="19" t="s">
        <v>203</v>
      </c>
      <c r="O370" s="135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208</v>
      </c>
      <c r="G371" s="19" t="s">
        <v>59</v>
      </c>
      <c r="H371" s="19" t="s">
        <v>210</v>
      </c>
      <c r="I371" s="20" t="s">
        <v>207</v>
      </c>
      <c r="J371" s="20">
        <v>1</v>
      </c>
      <c r="K371" s="32">
        <f>J371/1</f>
        <v>1</v>
      </c>
      <c r="L371" s="135"/>
      <c r="M371" s="20"/>
      <c r="N371" s="19" t="s">
        <v>203</v>
      </c>
      <c r="O371" s="135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211</v>
      </c>
      <c r="G372" s="19" t="s">
        <v>60</v>
      </c>
      <c r="H372" s="19" t="s">
        <v>213</v>
      </c>
      <c r="I372" s="20" t="s">
        <v>61</v>
      </c>
      <c r="J372" s="20">
        <v>64</v>
      </c>
      <c r="K372" s="32">
        <f>J372/64</f>
        <v>1</v>
      </c>
      <c r="L372" s="135"/>
      <c r="M372" s="20"/>
      <c r="N372" s="19" t="s">
        <v>203</v>
      </c>
      <c r="O372" s="135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215</v>
      </c>
      <c r="G373" s="19" t="s">
        <v>216</v>
      </c>
      <c r="H373" s="20" t="s">
        <v>217</v>
      </c>
      <c r="I373" s="20" t="s">
        <v>207</v>
      </c>
      <c r="J373" s="20">
        <v>4</v>
      </c>
      <c r="K373" s="32">
        <f>J373/1</f>
        <v>4</v>
      </c>
      <c r="L373" s="136"/>
      <c r="M373" s="19" t="s">
        <v>218</v>
      </c>
      <c r="N373" s="19" t="s">
        <v>198</v>
      </c>
      <c r="O373" s="135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8" t="s">
        <v>219</v>
      </c>
      <c r="G374" s="118"/>
      <c r="H374" s="118"/>
      <c r="I374" s="118"/>
      <c r="J374" s="118"/>
      <c r="K374" s="20" t="s">
        <v>189</v>
      </c>
      <c r="L374" s="20" t="s">
        <v>190</v>
      </c>
      <c r="M374" s="119" t="s">
        <v>188</v>
      </c>
      <c r="N374" s="119"/>
      <c r="O374" s="135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194</v>
      </c>
      <c r="G375" s="19" t="s">
        <v>62</v>
      </c>
      <c r="H375" s="20"/>
      <c r="I375" s="20"/>
      <c r="J375" s="20"/>
      <c r="K375" s="20"/>
      <c r="L375" s="20"/>
      <c r="M375" s="20"/>
      <c r="N375" s="20"/>
      <c r="O375" s="135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221</v>
      </c>
      <c r="G376" s="19" t="s">
        <v>222</v>
      </c>
      <c r="H376" s="20" t="s">
        <v>223</v>
      </c>
      <c r="I376" s="24">
        <v>252</v>
      </c>
      <c r="J376" s="24">
        <v>252</v>
      </c>
      <c r="K376" s="32">
        <f>J376/I376</f>
        <v>1</v>
      </c>
      <c r="L376" s="115">
        <f>(K376+K377+K378+K379+K380)/5</f>
        <v>1</v>
      </c>
      <c r="M376" s="20"/>
      <c r="N376" s="19" t="s">
        <v>203</v>
      </c>
      <c r="O376" s="135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224</v>
      </c>
      <c r="G377" s="19" t="s">
        <v>225</v>
      </c>
      <c r="H377" s="20" t="s">
        <v>226</v>
      </c>
      <c r="I377" s="25">
        <v>7306.75</v>
      </c>
      <c r="J377" s="25">
        <v>7306.75</v>
      </c>
      <c r="K377" s="32">
        <f>J377/I377</f>
        <v>1</v>
      </c>
      <c r="L377" s="135"/>
      <c r="M377" s="20"/>
      <c r="N377" s="19" t="s">
        <v>247</v>
      </c>
      <c r="O377" s="135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228</v>
      </c>
      <c r="G378" s="19" t="s">
        <v>229</v>
      </c>
      <c r="H378" s="20" t="s">
        <v>230</v>
      </c>
      <c r="I378" s="26">
        <v>1841.3</v>
      </c>
      <c r="J378" s="26">
        <v>1841.3</v>
      </c>
      <c r="K378" s="32">
        <f>J378/I378</f>
        <v>1</v>
      </c>
      <c r="L378" s="135"/>
      <c r="M378" s="20"/>
      <c r="N378" s="20" t="s">
        <v>247</v>
      </c>
      <c r="O378" s="135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231</v>
      </c>
      <c r="G379" s="19" t="s">
        <v>232</v>
      </c>
      <c r="H379" s="20" t="s">
        <v>233</v>
      </c>
      <c r="I379" s="27">
        <v>312</v>
      </c>
      <c r="J379" s="27">
        <v>312</v>
      </c>
      <c r="K379" s="32">
        <f>J379/I379</f>
        <v>1</v>
      </c>
      <c r="L379" s="135"/>
      <c r="M379" s="19"/>
      <c r="N379" s="19" t="s">
        <v>203</v>
      </c>
      <c r="O379" s="135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234</v>
      </c>
      <c r="G380" s="19" t="s">
        <v>235</v>
      </c>
      <c r="H380" s="20" t="s">
        <v>236</v>
      </c>
      <c r="I380" s="20">
        <v>218.4</v>
      </c>
      <c r="J380" s="20">
        <v>218.4</v>
      </c>
      <c r="K380" s="32">
        <f>J380/I380</f>
        <v>1</v>
      </c>
      <c r="L380" s="136"/>
      <c r="M380" s="19"/>
      <c r="N380" s="19" t="s">
        <v>203</v>
      </c>
      <c r="O380" s="136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2" t="s">
        <v>63</v>
      </c>
      <c r="G382" s="113"/>
      <c r="H382" s="113"/>
      <c r="I382" s="113"/>
      <c r="J382" s="113"/>
      <c r="K382" s="113"/>
      <c r="L382" s="113"/>
      <c r="M382" s="113"/>
      <c r="N382" s="113"/>
      <c r="O382" s="114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2" t="s">
        <v>192</v>
      </c>
      <c r="G383" s="113"/>
      <c r="H383" s="113"/>
      <c r="I383" s="113"/>
      <c r="J383" s="113"/>
      <c r="K383" s="113"/>
      <c r="L383" s="113"/>
      <c r="M383" s="113"/>
      <c r="N383" s="113"/>
      <c r="O383" s="114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8" t="s">
        <v>193</v>
      </c>
      <c r="G384" s="118"/>
      <c r="H384" s="118"/>
      <c r="I384" s="118"/>
      <c r="J384" s="118"/>
      <c r="K384" s="19" t="s">
        <v>186</v>
      </c>
      <c r="L384" s="19" t="s">
        <v>187</v>
      </c>
      <c r="M384" s="118" t="s">
        <v>188</v>
      </c>
      <c r="N384" s="118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194</v>
      </c>
      <c r="G385" s="19" t="s">
        <v>195</v>
      </c>
      <c r="H385" s="20" t="s">
        <v>430</v>
      </c>
      <c r="I385" s="20" t="s">
        <v>196</v>
      </c>
      <c r="J385" s="20">
        <v>20</v>
      </c>
      <c r="K385" s="32">
        <f>J385/20</f>
        <v>1</v>
      </c>
      <c r="L385" s="115">
        <f>(K385+K386+K387+K388+K389+K390)/6</f>
        <v>1</v>
      </c>
      <c r="M385" s="20"/>
      <c r="N385" s="19" t="s">
        <v>198</v>
      </c>
      <c r="O385" s="115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199</v>
      </c>
      <c r="G386" s="19" t="s">
        <v>64</v>
      </c>
      <c r="H386" s="20" t="s">
        <v>201</v>
      </c>
      <c r="I386" s="20" t="s">
        <v>65</v>
      </c>
      <c r="J386" s="22">
        <v>16500</v>
      </c>
      <c r="K386" s="32">
        <f>J386/16500</f>
        <v>1</v>
      </c>
      <c r="L386" s="135"/>
      <c r="M386" s="20"/>
      <c r="N386" s="19" t="s">
        <v>203</v>
      </c>
      <c r="O386" s="135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204</v>
      </c>
      <c r="G387" s="19" t="s">
        <v>679</v>
      </c>
      <c r="H387" s="19" t="s">
        <v>206</v>
      </c>
      <c r="I387" s="20" t="s">
        <v>207</v>
      </c>
      <c r="J387" s="20">
        <v>1</v>
      </c>
      <c r="K387" s="32">
        <f>J387/1</f>
        <v>1</v>
      </c>
      <c r="L387" s="135"/>
      <c r="M387" s="20"/>
      <c r="N387" s="19" t="s">
        <v>203</v>
      </c>
      <c r="O387" s="135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208</v>
      </c>
      <c r="G388" s="19" t="s">
        <v>680</v>
      </c>
      <c r="H388" s="19" t="s">
        <v>210</v>
      </c>
      <c r="I388" s="20" t="s">
        <v>207</v>
      </c>
      <c r="J388" s="20">
        <v>1</v>
      </c>
      <c r="K388" s="32">
        <f>J388/1</f>
        <v>1</v>
      </c>
      <c r="L388" s="135"/>
      <c r="M388" s="20"/>
      <c r="N388" s="19" t="s">
        <v>203</v>
      </c>
      <c r="O388" s="135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211</v>
      </c>
      <c r="G389" s="19" t="s">
        <v>681</v>
      </c>
      <c r="H389" s="19" t="s">
        <v>213</v>
      </c>
      <c r="I389" s="20" t="s">
        <v>682</v>
      </c>
      <c r="J389" s="20">
        <v>167</v>
      </c>
      <c r="K389" s="32">
        <f>J389/167</f>
        <v>1</v>
      </c>
      <c r="L389" s="135"/>
      <c r="M389" s="20"/>
      <c r="N389" s="19" t="s">
        <v>203</v>
      </c>
      <c r="O389" s="135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215</v>
      </c>
      <c r="G390" s="19" t="s">
        <v>216</v>
      </c>
      <c r="H390" s="20" t="s">
        <v>217</v>
      </c>
      <c r="I390" s="20" t="s">
        <v>207</v>
      </c>
      <c r="J390" s="20">
        <v>1</v>
      </c>
      <c r="K390" s="32">
        <f>J390/1</f>
        <v>1</v>
      </c>
      <c r="L390" s="136"/>
      <c r="M390" s="20"/>
      <c r="N390" s="19" t="s">
        <v>198</v>
      </c>
      <c r="O390" s="135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8" t="s">
        <v>219</v>
      </c>
      <c r="G391" s="118"/>
      <c r="H391" s="118"/>
      <c r="I391" s="118"/>
      <c r="J391" s="118"/>
      <c r="K391" s="20" t="s">
        <v>189</v>
      </c>
      <c r="L391" s="20" t="s">
        <v>190</v>
      </c>
      <c r="M391" s="119" t="s">
        <v>188</v>
      </c>
      <c r="N391" s="119"/>
      <c r="O391" s="135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194</v>
      </c>
      <c r="G392" s="19" t="s">
        <v>683</v>
      </c>
      <c r="H392" s="20"/>
      <c r="I392" s="20"/>
      <c r="J392" s="20"/>
      <c r="K392" s="20"/>
      <c r="L392" s="20"/>
      <c r="M392" s="20"/>
      <c r="N392" s="20"/>
      <c r="O392" s="135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221</v>
      </c>
      <c r="G393" s="19" t="s">
        <v>222</v>
      </c>
      <c r="H393" s="20" t="s">
        <v>223</v>
      </c>
      <c r="I393" s="24">
        <v>198</v>
      </c>
      <c r="J393" s="24">
        <v>198</v>
      </c>
      <c r="K393" s="32">
        <f>J393/I393</f>
        <v>1</v>
      </c>
      <c r="L393" s="115">
        <f>(K393+K394+K395+K396+K397)/5</f>
        <v>1</v>
      </c>
      <c r="M393" s="20"/>
      <c r="N393" s="19" t="s">
        <v>203</v>
      </c>
      <c r="O393" s="135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224</v>
      </c>
      <c r="G394" s="19" t="s">
        <v>225</v>
      </c>
      <c r="H394" s="20" t="s">
        <v>226</v>
      </c>
      <c r="I394" s="25">
        <v>26337.37</v>
      </c>
      <c r="J394" s="25">
        <v>26337.37</v>
      </c>
      <c r="K394" s="32">
        <f>J394/I394</f>
        <v>1</v>
      </c>
      <c r="L394" s="135"/>
      <c r="M394" s="20"/>
      <c r="N394" s="19" t="s">
        <v>247</v>
      </c>
      <c r="O394" s="135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228</v>
      </c>
      <c r="G395" s="19" t="s">
        <v>229</v>
      </c>
      <c r="H395" s="20" t="s">
        <v>230</v>
      </c>
      <c r="I395" s="26">
        <v>5214.8</v>
      </c>
      <c r="J395" s="26">
        <v>5214.8</v>
      </c>
      <c r="K395" s="32">
        <f>J395/I395</f>
        <v>1</v>
      </c>
      <c r="L395" s="135"/>
      <c r="M395" s="20"/>
      <c r="N395" s="20" t="s">
        <v>247</v>
      </c>
      <c r="O395" s="135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231</v>
      </c>
      <c r="G396" s="19" t="s">
        <v>232</v>
      </c>
      <c r="H396" s="20" t="s">
        <v>233</v>
      </c>
      <c r="I396" s="27">
        <v>260</v>
      </c>
      <c r="J396" s="27">
        <v>260</v>
      </c>
      <c r="K396" s="32">
        <f>J396/I396</f>
        <v>1</v>
      </c>
      <c r="L396" s="135"/>
      <c r="M396" s="20"/>
      <c r="N396" s="19" t="s">
        <v>203</v>
      </c>
      <c r="O396" s="135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234</v>
      </c>
      <c r="G397" s="19" t="s">
        <v>235</v>
      </c>
      <c r="H397" s="20" t="s">
        <v>236</v>
      </c>
      <c r="I397" s="20">
        <v>858</v>
      </c>
      <c r="J397" s="20">
        <v>858</v>
      </c>
      <c r="K397" s="32">
        <f>J397/I397</f>
        <v>1</v>
      </c>
      <c r="L397" s="136"/>
      <c r="M397" s="20"/>
      <c r="N397" s="19" t="s">
        <v>203</v>
      </c>
      <c r="O397" s="136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2" t="s">
        <v>684</v>
      </c>
      <c r="G399" s="113"/>
      <c r="H399" s="113"/>
      <c r="I399" s="113"/>
      <c r="J399" s="113"/>
      <c r="K399" s="113"/>
      <c r="L399" s="113"/>
      <c r="M399" s="113"/>
      <c r="N399" s="113"/>
      <c r="O399" s="114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2" t="s">
        <v>192</v>
      </c>
      <c r="G400" s="113"/>
      <c r="H400" s="113"/>
      <c r="I400" s="113"/>
      <c r="J400" s="113"/>
      <c r="K400" s="113"/>
      <c r="L400" s="113"/>
      <c r="M400" s="113"/>
      <c r="N400" s="113"/>
      <c r="O400" s="114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8" t="s">
        <v>193</v>
      </c>
      <c r="G401" s="118"/>
      <c r="H401" s="118"/>
      <c r="I401" s="118"/>
      <c r="J401" s="118"/>
      <c r="K401" s="19" t="s">
        <v>186</v>
      </c>
      <c r="L401" s="19" t="s">
        <v>187</v>
      </c>
      <c r="M401" s="118" t="s">
        <v>188</v>
      </c>
      <c r="N401" s="118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194</v>
      </c>
      <c r="G402" s="19" t="s">
        <v>195</v>
      </c>
      <c r="H402" s="20" t="s">
        <v>430</v>
      </c>
      <c r="I402" s="20" t="s">
        <v>196</v>
      </c>
      <c r="J402" s="20">
        <v>30</v>
      </c>
      <c r="K402" s="32">
        <f>J402/20</f>
        <v>1.5</v>
      </c>
      <c r="L402" s="115">
        <f>(K402+K403+K404+K405+K406+K407)/6</f>
        <v>1.0832777777777778</v>
      </c>
      <c r="M402" s="19" t="s">
        <v>197</v>
      </c>
      <c r="N402" s="19" t="s">
        <v>198</v>
      </c>
      <c r="O402" s="115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199</v>
      </c>
      <c r="G403" s="19" t="s">
        <v>685</v>
      </c>
      <c r="H403" s="20" t="s">
        <v>201</v>
      </c>
      <c r="I403" s="20" t="s">
        <v>686</v>
      </c>
      <c r="J403" s="22">
        <v>2999</v>
      </c>
      <c r="K403" s="32">
        <f>J403/3000</f>
        <v>0.9996666666666667</v>
      </c>
      <c r="L403" s="135"/>
      <c r="M403" s="20"/>
      <c r="N403" s="19" t="s">
        <v>203</v>
      </c>
      <c r="O403" s="135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204</v>
      </c>
      <c r="G404" s="19" t="s">
        <v>687</v>
      </c>
      <c r="H404" s="19" t="s">
        <v>206</v>
      </c>
      <c r="I404" s="20" t="s">
        <v>207</v>
      </c>
      <c r="J404" s="20">
        <v>1</v>
      </c>
      <c r="K404" s="32">
        <f>J404/1</f>
        <v>1</v>
      </c>
      <c r="L404" s="135"/>
      <c r="M404" s="20"/>
      <c r="N404" s="19" t="s">
        <v>203</v>
      </c>
      <c r="O404" s="135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208</v>
      </c>
      <c r="G405" s="19" t="s">
        <v>688</v>
      </c>
      <c r="H405" s="19" t="s">
        <v>210</v>
      </c>
      <c r="I405" s="20" t="s">
        <v>207</v>
      </c>
      <c r="J405" s="20">
        <v>1</v>
      </c>
      <c r="K405" s="32">
        <f>J405/1</f>
        <v>1</v>
      </c>
      <c r="L405" s="135"/>
      <c r="M405" s="20"/>
      <c r="N405" s="19" t="s">
        <v>203</v>
      </c>
      <c r="O405" s="135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211</v>
      </c>
      <c r="G406" s="19" t="s">
        <v>689</v>
      </c>
      <c r="H406" s="19" t="s">
        <v>213</v>
      </c>
      <c r="I406" s="20" t="s">
        <v>690</v>
      </c>
      <c r="J406" s="20">
        <v>190</v>
      </c>
      <c r="K406" s="32">
        <f>J406/190</f>
        <v>1</v>
      </c>
      <c r="L406" s="135"/>
      <c r="M406" s="20"/>
      <c r="N406" s="19" t="s">
        <v>203</v>
      </c>
      <c r="O406" s="135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215</v>
      </c>
      <c r="G407" s="19" t="s">
        <v>216</v>
      </c>
      <c r="H407" s="20" t="s">
        <v>217</v>
      </c>
      <c r="I407" s="20" t="s">
        <v>207</v>
      </c>
      <c r="J407" s="20">
        <v>1</v>
      </c>
      <c r="K407" s="32">
        <f>J407/1</f>
        <v>1</v>
      </c>
      <c r="L407" s="136"/>
      <c r="M407" s="20"/>
      <c r="N407" s="19" t="s">
        <v>198</v>
      </c>
      <c r="O407" s="135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8" t="s">
        <v>219</v>
      </c>
      <c r="G408" s="118"/>
      <c r="H408" s="118"/>
      <c r="I408" s="118"/>
      <c r="J408" s="118"/>
      <c r="K408" s="20" t="s">
        <v>189</v>
      </c>
      <c r="L408" s="20" t="s">
        <v>190</v>
      </c>
      <c r="M408" s="119" t="s">
        <v>188</v>
      </c>
      <c r="N408" s="119"/>
      <c r="O408" s="135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194</v>
      </c>
      <c r="G409" s="19" t="s">
        <v>691</v>
      </c>
      <c r="H409" s="20"/>
      <c r="I409" s="20"/>
      <c r="J409" s="20"/>
      <c r="K409" s="20"/>
      <c r="L409" s="20"/>
      <c r="M409" s="20"/>
      <c r="N409" s="20"/>
      <c r="O409" s="135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221</v>
      </c>
      <c r="G410" s="19" t="s">
        <v>222</v>
      </c>
      <c r="H410" s="20" t="s">
        <v>223</v>
      </c>
      <c r="I410" s="24">
        <v>247</v>
      </c>
      <c r="J410" s="24">
        <v>247</v>
      </c>
      <c r="K410" s="32">
        <f>J410/I410</f>
        <v>1</v>
      </c>
      <c r="L410" s="115">
        <f>(K410+K411+K412+K413+K414)/5</f>
        <v>0.9999358974358975</v>
      </c>
      <c r="M410" s="20"/>
      <c r="N410" s="19" t="s">
        <v>203</v>
      </c>
      <c r="O410" s="135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224</v>
      </c>
      <c r="G411" s="19" t="s">
        <v>225</v>
      </c>
      <c r="H411" s="20" t="s">
        <v>226</v>
      </c>
      <c r="I411" s="25">
        <v>10725.91</v>
      </c>
      <c r="J411" s="25">
        <v>10725.91</v>
      </c>
      <c r="K411" s="32">
        <f>J411/I411</f>
        <v>1</v>
      </c>
      <c r="L411" s="135"/>
      <c r="M411" s="20"/>
      <c r="N411" s="19" t="s">
        <v>247</v>
      </c>
      <c r="O411" s="135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228</v>
      </c>
      <c r="G412" s="19" t="s">
        <v>229</v>
      </c>
      <c r="H412" s="20" t="s">
        <v>230</v>
      </c>
      <c r="I412" s="26">
        <v>2649.3</v>
      </c>
      <c r="J412" s="26">
        <v>2649.3</v>
      </c>
      <c r="K412" s="32">
        <f>J412/I412</f>
        <v>1</v>
      </c>
      <c r="L412" s="135"/>
      <c r="M412" s="20"/>
      <c r="N412" s="20" t="s">
        <v>247</v>
      </c>
      <c r="O412" s="135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231</v>
      </c>
      <c r="G413" s="19" t="s">
        <v>232</v>
      </c>
      <c r="H413" s="20" t="s">
        <v>233</v>
      </c>
      <c r="I413" s="27">
        <v>78</v>
      </c>
      <c r="J413" s="27">
        <v>78</v>
      </c>
      <c r="K413" s="32">
        <f>J413/I413</f>
        <v>1</v>
      </c>
      <c r="L413" s="135"/>
      <c r="M413" s="20"/>
      <c r="N413" s="19" t="s">
        <v>203</v>
      </c>
      <c r="O413" s="135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234</v>
      </c>
      <c r="G414" s="19" t="s">
        <v>235</v>
      </c>
      <c r="H414" s="20" t="s">
        <v>236</v>
      </c>
      <c r="I414" s="20">
        <v>156</v>
      </c>
      <c r="J414" s="20">
        <v>155.94999999999999</v>
      </c>
      <c r="K414" s="32">
        <f>J414/I414</f>
        <v>0.99967948717948707</v>
      </c>
      <c r="L414" s="136"/>
      <c r="M414" s="20"/>
      <c r="N414" s="19" t="s">
        <v>203</v>
      </c>
      <c r="O414" s="136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2" t="s">
        <v>692</v>
      </c>
      <c r="G416" s="113"/>
      <c r="H416" s="113"/>
      <c r="I416" s="113"/>
      <c r="J416" s="113"/>
      <c r="K416" s="113"/>
      <c r="L416" s="113"/>
      <c r="M416" s="113"/>
      <c r="N416" s="113"/>
      <c r="O416" s="114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2" t="s">
        <v>192</v>
      </c>
      <c r="G417" s="113"/>
      <c r="H417" s="113"/>
      <c r="I417" s="113"/>
      <c r="J417" s="113"/>
      <c r="K417" s="113"/>
      <c r="L417" s="113"/>
      <c r="M417" s="113"/>
      <c r="N417" s="113"/>
      <c r="O417" s="114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8" t="s">
        <v>193</v>
      </c>
      <c r="G418" s="118"/>
      <c r="H418" s="118"/>
      <c r="I418" s="118"/>
      <c r="J418" s="118"/>
      <c r="K418" s="19" t="s">
        <v>186</v>
      </c>
      <c r="L418" s="19" t="s">
        <v>187</v>
      </c>
      <c r="M418" s="118" t="s">
        <v>188</v>
      </c>
      <c r="N418" s="118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194</v>
      </c>
      <c r="G419" s="19" t="s">
        <v>195</v>
      </c>
      <c r="H419" s="20" t="s">
        <v>430</v>
      </c>
      <c r="I419" s="20" t="s">
        <v>196</v>
      </c>
      <c r="J419" s="20">
        <v>70</v>
      </c>
      <c r="K419" s="32">
        <f>J419/20</f>
        <v>3.5</v>
      </c>
      <c r="L419" s="115">
        <f>(K419+K420+K421+K422+K423+K424)/6</f>
        <v>2.0833333333333335</v>
      </c>
      <c r="M419" s="19" t="s">
        <v>197</v>
      </c>
      <c r="N419" s="19" t="s">
        <v>198</v>
      </c>
      <c r="O419" s="115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199</v>
      </c>
      <c r="G420" s="19" t="s">
        <v>693</v>
      </c>
      <c r="H420" s="20" t="s">
        <v>201</v>
      </c>
      <c r="I420" s="20" t="s">
        <v>694</v>
      </c>
      <c r="J420" s="22">
        <v>4500</v>
      </c>
      <c r="K420" s="32">
        <f>J420/4500</f>
        <v>1</v>
      </c>
      <c r="L420" s="135"/>
      <c r="M420" s="20"/>
      <c r="N420" s="19" t="s">
        <v>203</v>
      </c>
      <c r="O420" s="135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204</v>
      </c>
      <c r="G421" s="19" t="s">
        <v>695</v>
      </c>
      <c r="H421" s="19" t="s">
        <v>206</v>
      </c>
      <c r="I421" s="20" t="s">
        <v>207</v>
      </c>
      <c r="J421" s="20">
        <v>1</v>
      </c>
      <c r="K421" s="32">
        <f>J421/1</f>
        <v>1</v>
      </c>
      <c r="L421" s="135"/>
      <c r="M421" s="20"/>
      <c r="N421" s="19" t="s">
        <v>203</v>
      </c>
      <c r="O421" s="135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208</v>
      </c>
      <c r="G422" s="19" t="s">
        <v>696</v>
      </c>
      <c r="H422" s="19" t="s">
        <v>210</v>
      </c>
      <c r="I422" s="20" t="s">
        <v>207</v>
      </c>
      <c r="J422" s="20">
        <v>1</v>
      </c>
      <c r="K422" s="32">
        <f>J422/1</f>
        <v>1</v>
      </c>
      <c r="L422" s="135"/>
      <c r="M422" s="20"/>
      <c r="N422" s="19" t="s">
        <v>203</v>
      </c>
      <c r="O422" s="135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211</v>
      </c>
      <c r="G423" s="19" t="s">
        <v>60</v>
      </c>
      <c r="H423" s="19" t="s">
        <v>213</v>
      </c>
      <c r="I423" s="20" t="s">
        <v>697</v>
      </c>
      <c r="J423" s="20">
        <v>60</v>
      </c>
      <c r="K423" s="32">
        <f>J423/60</f>
        <v>1</v>
      </c>
      <c r="L423" s="135"/>
      <c r="M423" s="20"/>
      <c r="N423" s="19" t="s">
        <v>203</v>
      </c>
      <c r="O423" s="135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215</v>
      </c>
      <c r="G424" s="19" t="s">
        <v>216</v>
      </c>
      <c r="H424" s="20" t="s">
        <v>217</v>
      </c>
      <c r="I424" s="20" t="s">
        <v>207</v>
      </c>
      <c r="J424" s="20">
        <v>5</v>
      </c>
      <c r="K424" s="32">
        <f>J424/1</f>
        <v>5</v>
      </c>
      <c r="L424" s="136"/>
      <c r="M424" s="19" t="s">
        <v>218</v>
      </c>
      <c r="N424" s="19" t="s">
        <v>198</v>
      </c>
      <c r="O424" s="135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8" t="s">
        <v>219</v>
      </c>
      <c r="G425" s="118"/>
      <c r="H425" s="118"/>
      <c r="I425" s="118"/>
      <c r="J425" s="118"/>
      <c r="K425" s="20" t="s">
        <v>189</v>
      </c>
      <c r="L425" s="20" t="s">
        <v>190</v>
      </c>
      <c r="M425" s="119" t="s">
        <v>188</v>
      </c>
      <c r="N425" s="119"/>
      <c r="O425" s="135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194</v>
      </c>
      <c r="G426" s="19" t="s">
        <v>698</v>
      </c>
      <c r="H426" s="20"/>
      <c r="I426" s="20"/>
      <c r="J426" s="20"/>
      <c r="K426" s="20"/>
      <c r="L426" s="20"/>
      <c r="M426" s="20"/>
      <c r="N426" s="20"/>
      <c r="O426" s="135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221</v>
      </c>
      <c r="G427" s="19" t="s">
        <v>222</v>
      </c>
      <c r="H427" s="20" t="s">
        <v>223</v>
      </c>
      <c r="I427" s="24">
        <v>247</v>
      </c>
      <c r="J427" s="24">
        <v>247</v>
      </c>
      <c r="K427" s="32">
        <f>J427/I427</f>
        <v>1</v>
      </c>
      <c r="L427" s="115">
        <f>(K427+K428+K429+K430+K431)/5</f>
        <v>1</v>
      </c>
      <c r="M427" s="20"/>
      <c r="N427" s="19" t="s">
        <v>203</v>
      </c>
      <c r="O427" s="135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224</v>
      </c>
      <c r="G428" s="19" t="s">
        <v>225</v>
      </c>
      <c r="H428" s="20" t="s">
        <v>226</v>
      </c>
      <c r="I428" s="25">
        <v>6428.34</v>
      </c>
      <c r="J428" s="25">
        <v>6428.34</v>
      </c>
      <c r="K428" s="32">
        <f>J428/I428</f>
        <v>1</v>
      </c>
      <c r="L428" s="135"/>
      <c r="M428" s="20"/>
      <c r="N428" s="19" t="s">
        <v>247</v>
      </c>
      <c r="O428" s="135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228</v>
      </c>
      <c r="G429" s="19" t="s">
        <v>229</v>
      </c>
      <c r="H429" s="20" t="s">
        <v>230</v>
      </c>
      <c r="I429" s="26">
        <v>1587.8</v>
      </c>
      <c r="J429" s="26">
        <v>1587.8</v>
      </c>
      <c r="K429" s="32">
        <f>J429/I429</f>
        <v>1</v>
      </c>
      <c r="L429" s="135"/>
      <c r="M429" s="20"/>
      <c r="N429" s="20" t="s">
        <v>247</v>
      </c>
      <c r="O429" s="135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231</v>
      </c>
      <c r="G430" s="19" t="s">
        <v>232</v>
      </c>
      <c r="H430" s="20" t="s">
        <v>233</v>
      </c>
      <c r="I430" s="27">
        <v>312</v>
      </c>
      <c r="J430" s="27">
        <v>312</v>
      </c>
      <c r="K430" s="32">
        <f>J430/I430</f>
        <v>1</v>
      </c>
      <c r="L430" s="135"/>
      <c r="M430" s="20"/>
      <c r="N430" s="19" t="s">
        <v>203</v>
      </c>
      <c r="O430" s="135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234</v>
      </c>
      <c r="G431" s="19" t="s">
        <v>235</v>
      </c>
      <c r="H431" s="20" t="s">
        <v>236</v>
      </c>
      <c r="I431" s="20">
        <v>234</v>
      </c>
      <c r="J431" s="20">
        <v>234</v>
      </c>
      <c r="K431" s="32">
        <f>J431/I431</f>
        <v>1</v>
      </c>
      <c r="L431" s="136"/>
      <c r="M431" s="20"/>
      <c r="N431" s="19" t="s">
        <v>203</v>
      </c>
      <c r="O431" s="136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2" t="s">
        <v>67</v>
      </c>
      <c r="G433" s="113"/>
      <c r="H433" s="113"/>
      <c r="I433" s="113"/>
      <c r="J433" s="113"/>
      <c r="K433" s="113"/>
      <c r="L433" s="113"/>
      <c r="M433" s="113"/>
      <c r="N433" s="113"/>
      <c r="O433" s="114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2" t="s">
        <v>192</v>
      </c>
      <c r="G434" s="113"/>
      <c r="H434" s="113"/>
      <c r="I434" s="113"/>
      <c r="J434" s="113"/>
      <c r="K434" s="113"/>
      <c r="L434" s="113"/>
      <c r="M434" s="113"/>
      <c r="N434" s="113"/>
      <c r="O434" s="114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8" t="s">
        <v>193</v>
      </c>
      <c r="G435" s="118"/>
      <c r="H435" s="118"/>
      <c r="I435" s="118"/>
      <c r="J435" s="118"/>
      <c r="K435" s="19" t="s">
        <v>186</v>
      </c>
      <c r="L435" s="19" t="s">
        <v>187</v>
      </c>
      <c r="M435" s="118" t="s">
        <v>188</v>
      </c>
      <c r="N435" s="118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194</v>
      </c>
      <c r="G436" s="19" t="s">
        <v>195</v>
      </c>
      <c r="H436" s="20" t="s">
        <v>430</v>
      </c>
      <c r="I436" s="20" t="s">
        <v>196</v>
      </c>
      <c r="J436" s="20">
        <v>33</v>
      </c>
      <c r="K436" s="32">
        <f>J436/20</f>
        <v>1.65</v>
      </c>
      <c r="L436" s="115">
        <f>(K436+K437+K438+K439+K440+K441)/6</f>
        <v>1.1083333333333334</v>
      </c>
      <c r="M436" s="19" t="s">
        <v>197</v>
      </c>
      <c r="N436" s="19" t="s">
        <v>198</v>
      </c>
      <c r="O436" s="115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199</v>
      </c>
      <c r="G437" s="19" t="s">
        <v>68</v>
      </c>
      <c r="H437" s="20" t="s">
        <v>201</v>
      </c>
      <c r="I437" s="20" t="s">
        <v>69</v>
      </c>
      <c r="J437" s="22">
        <v>5600</v>
      </c>
      <c r="K437" s="32">
        <f>J437/5600</f>
        <v>1</v>
      </c>
      <c r="L437" s="135"/>
      <c r="M437" s="20"/>
      <c r="N437" s="19" t="s">
        <v>203</v>
      </c>
      <c r="O437" s="135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204</v>
      </c>
      <c r="G438" s="19" t="s">
        <v>91</v>
      </c>
      <c r="H438" s="19" t="s">
        <v>206</v>
      </c>
      <c r="I438" s="20" t="s">
        <v>207</v>
      </c>
      <c r="J438" s="20">
        <v>1</v>
      </c>
      <c r="K438" s="32">
        <f>J438/1</f>
        <v>1</v>
      </c>
      <c r="L438" s="135"/>
      <c r="M438" s="20"/>
      <c r="N438" s="19" t="s">
        <v>203</v>
      </c>
      <c r="O438" s="135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208</v>
      </c>
      <c r="G439" s="19" t="s">
        <v>92</v>
      </c>
      <c r="H439" s="19" t="s">
        <v>210</v>
      </c>
      <c r="I439" s="20" t="s">
        <v>207</v>
      </c>
      <c r="J439" s="20">
        <v>1</v>
      </c>
      <c r="K439" s="32">
        <f>J439/1</f>
        <v>1</v>
      </c>
      <c r="L439" s="135"/>
      <c r="M439" s="20"/>
      <c r="N439" s="19" t="s">
        <v>203</v>
      </c>
      <c r="O439" s="135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211</v>
      </c>
      <c r="G440" s="19" t="s">
        <v>93</v>
      </c>
      <c r="H440" s="19" t="s">
        <v>213</v>
      </c>
      <c r="I440" s="20" t="s">
        <v>94</v>
      </c>
      <c r="J440" s="20">
        <v>174</v>
      </c>
      <c r="K440" s="32">
        <f>J440/174</f>
        <v>1</v>
      </c>
      <c r="L440" s="135"/>
      <c r="M440" s="20"/>
      <c r="N440" s="19" t="s">
        <v>203</v>
      </c>
      <c r="O440" s="135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215</v>
      </c>
      <c r="G441" s="19" t="s">
        <v>216</v>
      </c>
      <c r="H441" s="20" t="s">
        <v>217</v>
      </c>
      <c r="I441" s="20" t="s">
        <v>207</v>
      </c>
      <c r="J441" s="20">
        <v>1</v>
      </c>
      <c r="K441" s="32">
        <f>J441/1</f>
        <v>1</v>
      </c>
      <c r="L441" s="136"/>
      <c r="M441" s="20"/>
      <c r="N441" s="19" t="s">
        <v>198</v>
      </c>
      <c r="O441" s="135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8" t="s">
        <v>219</v>
      </c>
      <c r="G442" s="118"/>
      <c r="H442" s="118"/>
      <c r="I442" s="118"/>
      <c r="J442" s="118"/>
      <c r="K442" s="20" t="s">
        <v>189</v>
      </c>
      <c r="L442" s="20" t="s">
        <v>190</v>
      </c>
      <c r="M442" s="119" t="s">
        <v>188</v>
      </c>
      <c r="N442" s="119"/>
      <c r="O442" s="135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194</v>
      </c>
      <c r="G443" s="19" t="s">
        <v>95</v>
      </c>
      <c r="H443" s="20"/>
      <c r="I443" s="20"/>
      <c r="J443" s="20"/>
      <c r="K443" s="20"/>
      <c r="L443" s="20"/>
      <c r="M443" s="20"/>
      <c r="N443" s="20"/>
      <c r="O443" s="135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221</v>
      </c>
      <c r="G444" s="19" t="s">
        <v>222</v>
      </c>
      <c r="H444" s="20" t="s">
        <v>223</v>
      </c>
      <c r="I444" s="24">
        <v>221</v>
      </c>
      <c r="J444" s="24">
        <v>221</v>
      </c>
      <c r="K444" s="32">
        <f>J444/I444</f>
        <v>1</v>
      </c>
      <c r="L444" s="115">
        <f>(K444+K445+K446+K447+K448)/5</f>
        <v>1</v>
      </c>
      <c r="M444" s="20"/>
      <c r="N444" s="19" t="s">
        <v>203</v>
      </c>
      <c r="O444" s="135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224</v>
      </c>
      <c r="G445" s="19" t="s">
        <v>225</v>
      </c>
      <c r="H445" s="20" t="s">
        <v>226</v>
      </c>
      <c r="I445" s="25">
        <v>10299.549999999999</v>
      </c>
      <c r="J445" s="25">
        <v>10299.549999999999</v>
      </c>
      <c r="K445" s="32">
        <f>J445/I445</f>
        <v>1</v>
      </c>
      <c r="L445" s="135"/>
      <c r="M445" s="20"/>
      <c r="N445" s="19" t="s">
        <v>247</v>
      </c>
      <c r="O445" s="135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228</v>
      </c>
      <c r="G446" s="19" t="s">
        <v>229</v>
      </c>
      <c r="H446" s="20" t="s">
        <v>230</v>
      </c>
      <c r="I446" s="26">
        <v>2276.1999999999998</v>
      </c>
      <c r="J446" s="26">
        <v>2276.1999999999998</v>
      </c>
      <c r="K446" s="32">
        <f>J446/I446</f>
        <v>1</v>
      </c>
      <c r="L446" s="135"/>
      <c r="M446" s="20"/>
      <c r="N446" s="20" t="s">
        <v>247</v>
      </c>
      <c r="O446" s="135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231</v>
      </c>
      <c r="G447" s="19" t="s">
        <v>232</v>
      </c>
      <c r="H447" s="20" t="s">
        <v>233</v>
      </c>
      <c r="I447" s="27">
        <v>208</v>
      </c>
      <c r="J447" s="27">
        <v>208</v>
      </c>
      <c r="K447" s="32">
        <f>J447/I447</f>
        <v>1</v>
      </c>
      <c r="L447" s="135"/>
      <c r="M447" s="20"/>
      <c r="N447" s="19" t="s">
        <v>203</v>
      </c>
      <c r="O447" s="135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234</v>
      </c>
      <c r="G448" s="19" t="s">
        <v>235</v>
      </c>
      <c r="H448" s="20" t="s">
        <v>236</v>
      </c>
      <c r="I448" s="20">
        <v>291.2</v>
      </c>
      <c r="J448" s="20">
        <v>291.2</v>
      </c>
      <c r="K448" s="32">
        <f>J448/I448</f>
        <v>1</v>
      </c>
      <c r="L448" s="136"/>
      <c r="M448" s="20"/>
      <c r="N448" s="19" t="s">
        <v>203</v>
      </c>
      <c r="O448" s="136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2" t="s">
        <v>96</v>
      </c>
      <c r="G450" s="113"/>
      <c r="H450" s="113"/>
      <c r="I450" s="113"/>
      <c r="J450" s="113"/>
      <c r="K450" s="113"/>
      <c r="L450" s="113"/>
      <c r="M450" s="113"/>
      <c r="N450" s="113"/>
      <c r="O450" s="114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2" t="s">
        <v>192</v>
      </c>
      <c r="G451" s="113"/>
      <c r="H451" s="113"/>
      <c r="I451" s="113"/>
      <c r="J451" s="113"/>
      <c r="K451" s="113"/>
      <c r="L451" s="113"/>
      <c r="M451" s="113"/>
      <c r="N451" s="113"/>
      <c r="O451" s="114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8" t="s">
        <v>193</v>
      </c>
      <c r="G452" s="118"/>
      <c r="H452" s="118"/>
      <c r="I452" s="118"/>
      <c r="J452" s="118"/>
      <c r="K452" s="19" t="s">
        <v>186</v>
      </c>
      <c r="L452" s="19" t="s">
        <v>187</v>
      </c>
      <c r="M452" s="118" t="s">
        <v>188</v>
      </c>
      <c r="N452" s="118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194</v>
      </c>
      <c r="G453" s="19" t="s">
        <v>195</v>
      </c>
      <c r="H453" s="20" t="s">
        <v>430</v>
      </c>
      <c r="I453" s="20" t="s">
        <v>196</v>
      </c>
      <c r="J453" s="20">
        <v>20</v>
      </c>
      <c r="K453" s="32">
        <f>J453/20</f>
        <v>1</v>
      </c>
      <c r="L453" s="115">
        <f>(K453+K454+K455+K456+K457+K458)/6</f>
        <v>1.3333333333333333</v>
      </c>
      <c r="M453" s="20"/>
      <c r="N453" s="19" t="s">
        <v>198</v>
      </c>
      <c r="O453" s="115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199</v>
      </c>
      <c r="G454" s="19" t="s">
        <v>97</v>
      </c>
      <c r="H454" s="20" t="s">
        <v>201</v>
      </c>
      <c r="I454" s="20" t="s">
        <v>686</v>
      </c>
      <c r="J454" s="22">
        <v>3000</v>
      </c>
      <c r="K454" s="32">
        <f>J454/3000</f>
        <v>1</v>
      </c>
      <c r="L454" s="135"/>
      <c r="M454" s="20"/>
      <c r="N454" s="19" t="s">
        <v>203</v>
      </c>
      <c r="O454" s="135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204</v>
      </c>
      <c r="G455" s="19" t="s">
        <v>98</v>
      </c>
      <c r="H455" s="19" t="s">
        <v>206</v>
      </c>
      <c r="I455" s="20" t="s">
        <v>207</v>
      </c>
      <c r="J455" s="20">
        <v>1</v>
      </c>
      <c r="K455" s="32">
        <f>J455/1</f>
        <v>1</v>
      </c>
      <c r="L455" s="135"/>
      <c r="M455" s="20"/>
      <c r="N455" s="19" t="s">
        <v>203</v>
      </c>
      <c r="O455" s="135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208</v>
      </c>
      <c r="G456" s="19" t="s">
        <v>99</v>
      </c>
      <c r="H456" s="19" t="s">
        <v>210</v>
      </c>
      <c r="I456" s="20" t="s">
        <v>207</v>
      </c>
      <c r="J456" s="20">
        <v>1</v>
      </c>
      <c r="K456" s="32">
        <f>J456/1</f>
        <v>1</v>
      </c>
      <c r="L456" s="135"/>
      <c r="M456" s="20"/>
      <c r="N456" s="19" t="s">
        <v>203</v>
      </c>
      <c r="O456" s="135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211</v>
      </c>
      <c r="G457" s="19" t="s">
        <v>100</v>
      </c>
      <c r="H457" s="19" t="s">
        <v>213</v>
      </c>
      <c r="I457" s="20" t="s">
        <v>214</v>
      </c>
      <c r="J457" s="20">
        <v>221</v>
      </c>
      <c r="K457" s="32">
        <f>J457/221</f>
        <v>1</v>
      </c>
      <c r="L457" s="135"/>
      <c r="M457" s="20"/>
      <c r="N457" s="19" t="s">
        <v>203</v>
      </c>
      <c r="O457" s="135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215</v>
      </c>
      <c r="G458" s="19" t="s">
        <v>216</v>
      </c>
      <c r="H458" s="20" t="s">
        <v>217</v>
      </c>
      <c r="I458" s="20" t="s">
        <v>207</v>
      </c>
      <c r="J458" s="20">
        <v>3</v>
      </c>
      <c r="K458" s="32">
        <f>J458/1</f>
        <v>3</v>
      </c>
      <c r="L458" s="136"/>
      <c r="M458" s="19" t="s">
        <v>218</v>
      </c>
      <c r="N458" s="19" t="s">
        <v>198</v>
      </c>
      <c r="O458" s="135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8" t="s">
        <v>219</v>
      </c>
      <c r="G459" s="118"/>
      <c r="H459" s="118"/>
      <c r="I459" s="118"/>
      <c r="J459" s="118"/>
      <c r="K459" s="20" t="s">
        <v>189</v>
      </c>
      <c r="L459" s="20" t="s">
        <v>190</v>
      </c>
      <c r="M459" s="119" t="s">
        <v>188</v>
      </c>
      <c r="N459" s="119"/>
      <c r="O459" s="135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194</v>
      </c>
      <c r="G460" s="19" t="s">
        <v>101</v>
      </c>
      <c r="H460" s="20"/>
      <c r="I460" s="20"/>
      <c r="J460" s="20"/>
      <c r="K460" s="20"/>
      <c r="L460" s="20"/>
      <c r="M460" s="20"/>
      <c r="N460" s="20"/>
      <c r="O460" s="135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221</v>
      </c>
      <c r="G461" s="19" t="s">
        <v>222</v>
      </c>
      <c r="H461" s="20" t="s">
        <v>223</v>
      </c>
      <c r="I461" s="24">
        <v>218</v>
      </c>
      <c r="J461" s="24">
        <v>218</v>
      </c>
      <c r="K461" s="32">
        <f>J461/I461</f>
        <v>1</v>
      </c>
      <c r="L461" s="115">
        <f>(K461+K462+K463+K464+K465)/5</f>
        <v>1</v>
      </c>
      <c r="M461" s="20"/>
      <c r="N461" s="19" t="s">
        <v>203</v>
      </c>
      <c r="O461" s="135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224</v>
      </c>
      <c r="G462" s="19" t="s">
        <v>225</v>
      </c>
      <c r="H462" s="20" t="s">
        <v>226</v>
      </c>
      <c r="I462" s="25">
        <v>8948.6</v>
      </c>
      <c r="J462" s="25">
        <v>8948.6</v>
      </c>
      <c r="K462" s="32">
        <f>J462/I462</f>
        <v>1</v>
      </c>
      <c r="L462" s="135"/>
      <c r="M462" s="20"/>
      <c r="N462" s="19" t="s">
        <v>247</v>
      </c>
      <c r="O462" s="135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228</v>
      </c>
      <c r="G463" s="19" t="s">
        <v>229</v>
      </c>
      <c r="H463" s="20" t="s">
        <v>230</v>
      </c>
      <c r="I463" s="26">
        <v>1950.8</v>
      </c>
      <c r="J463" s="26">
        <v>1950.8</v>
      </c>
      <c r="K463" s="32">
        <f>J463/I463</f>
        <v>1</v>
      </c>
      <c r="L463" s="135"/>
      <c r="M463" s="20"/>
      <c r="N463" s="20" t="s">
        <v>247</v>
      </c>
      <c r="O463" s="135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231</v>
      </c>
      <c r="G464" s="19" t="s">
        <v>232</v>
      </c>
      <c r="H464" s="20" t="s">
        <v>233</v>
      </c>
      <c r="I464" s="27">
        <v>156</v>
      </c>
      <c r="J464" s="27">
        <v>156</v>
      </c>
      <c r="K464" s="32">
        <f>J464/I464</f>
        <v>1</v>
      </c>
      <c r="L464" s="135"/>
      <c r="M464" s="20"/>
      <c r="N464" s="19" t="s">
        <v>203</v>
      </c>
      <c r="O464" s="135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234</v>
      </c>
      <c r="G465" s="19" t="s">
        <v>235</v>
      </c>
      <c r="H465" s="20" t="s">
        <v>236</v>
      </c>
      <c r="I465" s="20">
        <v>156</v>
      </c>
      <c r="J465" s="20">
        <v>156</v>
      </c>
      <c r="K465" s="32">
        <f>J465/I465</f>
        <v>1</v>
      </c>
      <c r="L465" s="136"/>
      <c r="M465" s="20"/>
      <c r="N465" s="19" t="s">
        <v>203</v>
      </c>
      <c r="O465" s="136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2" t="s">
        <v>102</v>
      </c>
      <c r="G467" s="113"/>
      <c r="H467" s="113"/>
      <c r="I467" s="113"/>
      <c r="J467" s="113"/>
      <c r="K467" s="113"/>
      <c r="L467" s="113"/>
      <c r="M467" s="113"/>
      <c r="N467" s="113"/>
      <c r="O467" s="114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2" t="s">
        <v>192</v>
      </c>
      <c r="G468" s="113"/>
      <c r="H468" s="113"/>
      <c r="I468" s="113"/>
      <c r="J468" s="113"/>
      <c r="K468" s="113"/>
      <c r="L468" s="113"/>
      <c r="M468" s="113"/>
      <c r="N468" s="113"/>
      <c r="O468" s="114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8" t="s">
        <v>193</v>
      </c>
      <c r="G469" s="118"/>
      <c r="H469" s="118"/>
      <c r="I469" s="118"/>
      <c r="J469" s="118"/>
      <c r="K469" s="19" t="s">
        <v>186</v>
      </c>
      <c r="L469" s="19" t="s">
        <v>187</v>
      </c>
      <c r="M469" s="118" t="s">
        <v>188</v>
      </c>
      <c r="N469" s="118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194</v>
      </c>
      <c r="G470" s="19" t="s">
        <v>195</v>
      </c>
      <c r="H470" s="20" t="s">
        <v>430</v>
      </c>
      <c r="I470" s="20" t="s">
        <v>196</v>
      </c>
      <c r="J470" s="20">
        <v>40</v>
      </c>
      <c r="K470" s="32">
        <f>J470/20</f>
        <v>2</v>
      </c>
      <c r="L470" s="115">
        <f>(K470+K471+K472+K473+K474+K475)/6</f>
        <v>1.1666666666666667</v>
      </c>
      <c r="M470" s="19" t="s">
        <v>197</v>
      </c>
      <c r="N470" s="19" t="s">
        <v>198</v>
      </c>
      <c r="O470" s="115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199</v>
      </c>
      <c r="G471" s="19" t="s">
        <v>103</v>
      </c>
      <c r="H471" s="20" t="s">
        <v>201</v>
      </c>
      <c r="I471" s="20" t="s">
        <v>104</v>
      </c>
      <c r="J471" s="22">
        <v>2000</v>
      </c>
      <c r="K471" s="32">
        <f>J471/2000</f>
        <v>1</v>
      </c>
      <c r="L471" s="135"/>
      <c r="M471" s="20"/>
      <c r="N471" s="19" t="s">
        <v>203</v>
      </c>
      <c r="O471" s="135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204</v>
      </c>
      <c r="G472" s="19" t="s">
        <v>105</v>
      </c>
      <c r="H472" s="19" t="s">
        <v>206</v>
      </c>
      <c r="I472" s="20" t="s">
        <v>207</v>
      </c>
      <c r="J472" s="20">
        <v>1</v>
      </c>
      <c r="K472" s="32">
        <f>J472/1</f>
        <v>1</v>
      </c>
      <c r="L472" s="135"/>
      <c r="M472" s="20"/>
      <c r="N472" s="19" t="s">
        <v>203</v>
      </c>
      <c r="O472" s="135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208</v>
      </c>
      <c r="G473" s="19" t="s">
        <v>106</v>
      </c>
      <c r="H473" s="19" t="s">
        <v>210</v>
      </c>
      <c r="I473" s="20" t="s">
        <v>207</v>
      </c>
      <c r="J473" s="20">
        <v>1</v>
      </c>
      <c r="K473" s="32">
        <f>J473/1</f>
        <v>1</v>
      </c>
      <c r="L473" s="135"/>
      <c r="M473" s="20"/>
      <c r="N473" s="19" t="s">
        <v>203</v>
      </c>
      <c r="O473" s="135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211</v>
      </c>
      <c r="G474" s="19" t="s">
        <v>107</v>
      </c>
      <c r="H474" s="19" t="s">
        <v>213</v>
      </c>
      <c r="I474" s="20" t="s">
        <v>108</v>
      </c>
      <c r="J474" s="20">
        <v>276</v>
      </c>
      <c r="K474" s="32">
        <f>J474/276</f>
        <v>1</v>
      </c>
      <c r="L474" s="135"/>
      <c r="M474" s="20"/>
      <c r="N474" s="19" t="s">
        <v>203</v>
      </c>
      <c r="O474" s="135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215</v>
      </c>
      <c r="G475" s="19" t="s">
        <v>216</v>
      </c>
      <c r="H475" s="20" t="s">
        <v>217</v>
      </c>
      <c r="I475" s="20" t="s">
        <v>207</v>
      </c>
      <c r="J475" s="20">
        <v>1</v>
      </c>
      <c r="K475" s="32">
        <f>J475/1</f>
        <v>1</v>
      </c>
      <c r="L475" s="136"/>
      <c r="M475" s="20"/>
      <c r="N475" s="19" t="s">
        <v>198</v>
      </c>
      <c r="O475" s="135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8" t="s">
        <v>219</v>
      </c>
      <c r="G476" s="118"/>
      <c r="H476" s="118"/>
      <c r="I476" s="118"/>
      <c r="J476" s="118"/>
      <c r="K476" s="20" t="s">
        <v>189</v>
      </c>
      <c r="L476" s="20" t="s">
        <v>190</v>
      </c>
      <c r="M476" s="119" t="s">
        <v>188</v>
      </c>
      <c r="N476" s="119"/>
      <c r="O476" s="135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194</v>
      </c>
      <c r="G477" s="19" t="s">
        <v>109</v>
      </c>
      <c r="H477" s="20"/>
      <c r="I477" s="20"/>
      <c r="J477" s="20"/>
      <c r="K477" s="20"/>
      <c r="L477" s="20"/>
      <c r="M477" s="20"/>
      <c r="N477" s="20"/>
      <c r="O477" s="135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221</v>
      </c>
      <c r="G478" s="19" t="s">
        <v>222</v>
      </c>
      <c r="H478" s="20" t="s">
        <v>223</v>
      </c>
      <c r="I478" s="24">
        <v>252</v>
      </c>
      <c r="J478" s="24">
        <v>252</v>
      </c>
      <c r="K478" s="32">
        <f>J478/I478</f>
        <v>1</v>
      </c>
      <c r="L478" s="115">
        <f>(K478+K479+K480+K481+K482)/5</f>
        <v>1</v>
      </c>
      <c r="M478" s="20"/>
      <c r="N478" s="19" t="s">
        <v>203</v>
      </c>
      <c r="O478" s="135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224</v>
      </c>
      <c r="G479" s="19" t="s">
        <v>225</v>
      </c>
      <c r="H479" s="20" t="s">
        <v>226</v>
      </c>
      <c r="I479" s="25">
        <v>6497.22</v>
      </c>
      <c r="J479" s="25">
        <v>6497.22</v>
      </c>
      <c r="K479" s="32">
        <f>J479/I479</f>
        <v>1</v>
      </c>
      <c r="L479" s="135"/>
      <c r="M479" s="20"/>
      <c r="N479" s="19" t="s">
        <v>247</v>
      </c>
      <c r="O479" s="135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228</v>
      </c>
      <c r="G480" s="19" t="s">
        <v>229</v>
      </c>
      <c r="H480" s="20" t="s">
        <v>230</v>
      </c>
      <c r="I480" s="26">
        <v>1637.3</v>
      </c>
      <c r="J480" s="26">
        <v>1637.3</v>
      </c>
      <c r="K480" s="32">
        <f>J480/I480</f>
        <v>1</v>
      </c>
      <c r="L480" s="135"/>
      <c r="M480" s="20"/>
      <c r="N480" s="20" t="s">
        <v>247</v>
      </c>
      <c r="O480" s="135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231</v>
      </c>
      <c r="G481" s="19" t="s">
        <v>232</v>
      </c>
      <c r="H481" s="20" t="s">
        <v>233</v>
      </c>
      <c r="I481" s="27">
        <v>104</v>
      </c>
      <c r="J481" s="27">
        <v>104</v>
      </c>
      <c r="K481" s="32">
        <f>J481/I481</f>
        <v>1</v>
      </c>
      <c r="L481" s="135"/>
      <c r="M481" s="20"/>
      <c r="N481" s="19" t="s">
        <v>203</v>
      </c>
      <c r="O481" s="135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234</v>
      </c>
      <c r="G482" s="19" t="s">
        <v>235</v>
      </c>
      <c r="H482" s="20" t="s">
        <v>236</v>
      </c>
      <c r="I482" s="20">
        <v>156</v>
      </c>
      <c r="J482" s="20">
        <v>156</v>
      </c>
      <c r="K482" s="32">
        <f>J482/I482</f>
        <v>1</v>
      </c>
      <c r="L482" s="136"/>
      <c r="M482" s="20"/>
      <c r="N482" s="19" t="s">
        <v>203</v>
      </c>
      <c r="O482" s="136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2" t="s">
        <v>110</v>
      </c>
      <c r="G484" s="113"/>
      <c r="H484" s="113"/>
      <c r="I484" s="113"/>
      <c r="J484" s="113"/>
      <c r="K484" s="113"/>
      <c r="L484" s="113"/>
      <c r="M484" s="113"/>
      <c r="N484" s="113"/>
      <c r="O484" s="114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2" t="s">
        <v>192</v>
      </c>
      <c r="G485" s="113"/>
      <c r="H485" s="113"/>
      <c r="I485" s="113"/>
      <c r="J485" s="113"/>
      <c r="K485" s="113"/>
      <c r="L485" s="113"/>
      <c r="M485" s="113"/>
      <c r="N485" s="113"/>
      <c r="O485" s="114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8" t="s">
        <v>193</v>
      </c>
      <c r="G486" s="118"/>
      <c r="H486" s="118"/>
      <c r="I486" s="118"/>
      <c r="J486" s="118"/>
      <c r="K486" s="19" t="s">
        <v>186</v>
      </c>
      <c r="L486" s="19" t="s">
        <v>187</v>
      </c>
      <c r="M486" s="118" t="s">
        <v>188</v>
      </c>
      <c r="N486" s="118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194</v>
      </c>
      <c r="G487" s="19" t="s">
        <v>195</v>
      </c>
      <c r="H487" s="20" t="s">
        <v>430</v>
      </c>
      <c r="I487" s="20" t="s">
        <v>196</v>
      </c>
      <c r="J487" s="20">
        <v>90</v>
      </c>
      <c r="K487" s="32">
        <f>J487/20</f>
        <v>4.5</v>
      </c>
      <c r="L487" s="115">
        <f>(K487+K488+K489+K490+K491+K492)/6</f>
        <v>1.5887978142076502</v>
      </c>
      <c r="M487" s="19" t="s">
        <v>197</v>
      </c>
      <c r="N487" s="19" t="s">
        <v>198</v>
      </c>
      <c r="O487" s="115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199</v>
      </c>
      <c r="G488" s="19" t="s">
        <v>111</v>
      </c>
      <c r="H488" s="20" t="s">
        <v>201</v>
      </c>
      <c r="I488" s="20" t="s">
        <v>112</v>
      </c>
      <c r="J488" s="22">
        <v>2100</v>
      </c>
      <c r="K488" s="32">
        <f>J488/2100</f>
        <v>1</v>
      </c>
      <c r="L488" s="135"/>
      <c r="M488" s="20"/>
      <c r="N488" s="19" t="s">
        <v>203</v>
      </c>
      <c r="O488" s="135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204</v>
      </c>
      <c r="G489" s="19" t="s">
        <v>113</v>
      </c>
      <c r="H489" s="19" t="s">
        <v>206</v>
      </c>
      <c r="I489" s="20" t="s">
        <v>207</v>
      </c>
      <c r="J489" s="20">
        <v>1</v>
      </c>
      <c r="K489" s="32">
        <f>J489/1</f>
        <v>1</v>
      </c>
      <c r="L489" s="135"/>
      <c r="M489" s="20"/>
      <c r="N489" s="19" t="s">
        <v>203</v>
      </c>
      <c r="O489" s="135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208</v>
      </c>
      <c r="G490" s="19" t="s">
        <v>114</v>
      </c>
      <c r="H490" s="19" t="s">
        <v>210</v>
      </c>
      <c r="I490" s="20" t="s">
        <v>207</v>
      </c>
      <c r="J490" s="20">
        <v>1</v>
      </c>
      <c r="K490" s="32">
        <f>J490/1</f>
        <v>1</v>
      </c>
      <c r="L490" s="135"/>
      <c r="M490" s="20"/>
      <c r="N490" s="19" t="s">
        <v>203</v>
      </c>
      <c r="O490" s="135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211</v>
      </c>
      <c r="G491" s="19" t="s">
        <v>115</v>
      </c>
      <c r="H491" s="19" t="s">
        <v>213</v>
      </c>
      <c r="I491" s="20" t="s">
        <v>116</v>
      </c>
      <c r="J491" s="20">
        <v>63</v>
      </c>
      <c r="K491" s="32">
        <f>J491/61</f>
        <v>1.0327868852459017</v>
      </c>
      <c r="L491" s="135"/>
      <c r="M491" s="19"/>
      <c r="N491" s="19" t="s">
        <v>203</v>
      </c>
      <c r="O491" s="135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215</v>
      </c>
      <c r="G492" s="19" t="s">
        <v>216</v>
      </c>
      <c r="H492" s="20" t="s">
        <v>217</v>
      </c>
      <c r="I492" s="20" t="s">
        <v>207</v>
      </c>
      <c r="J492" s="20">
        <v>1</v>
      </c>
      <c r="K492" s="32">
        <f>J492/1</f>
        <v>1</v>
      </c>
      <c r="L492" s="136"/>
      <c r="M492" s="20"/>
      <c r="N492" s="19" t="s">
        <v>198</v>
      </c>
      <c r="O492" s="135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8" t="s">
        <v>219</v>
      </c>
      <c r="G493" s="118"/>
      <c r="H493" s="118"/>
      <c r="I493" s="118"/>
      <c r="J493" s="118"/>
      <c r="K493" s="20" t="s">
        <v>189</v>
      </c>
      <c r="L493" s="20" t="s">
        <v>190</v>
      </c>
      <c r="M493" s="119" t="s">
        <v>188</v>
      </c>
      <c r="N493" s="119"/>
      <c r="O493" s="135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194</v>
      </c>
      <c r="G494" s="19" t="s">
        <v>117</v>
      </c>
      <c r="H494" s="20"/>
      <c r="I494" s="20"/>
      <c r="J494" s="20"/>
      <c r="K494" s="20"/>
      <c r="L494" s="20"/>
      <c r="M494" s="20"/>
      <c r="N494" s="20"/>
      <c r="O494" s="135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221</v>
      </c>
      <c r="G495" s="19" t="s">
        <v>222</v>
      </c>
      <c r="H495" s="20" t="s">
        <v>223</v>
      </c>
      <c r="I495" s="24">
        <v>208</v>
      </c>
      <c r="J495" s="24">
        <v>208</v>
      </c>
      <c r="K495" s="32">
        <f>J495/I495</f>
        <v>1</v>
      </c>
      <c r="L495" s="115">
        <f>(K495+K496+K497+K498+K499)/5</f>
        <v>1</v>
      </c>
      <c r="M495" s="20"/>
      <c r="N495" s="19" t="s">
        <v>203</v>
      </c>
      <c r="O495" s="135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224</v>
      </c>
      <c r="G496" s="19" t="s">
        <v>225</v>
      </c>
      <c r="H496" s="20" t="s">
        <v>226</v>
      </c>
      <c r="I496" s="25">
        <v>5956.25</v>
      </c>
      <c r="J496" s="25">
        <v>5956.25</v>
      </c>
      <c r="K496" s="32">
        <f>J496/I496</f>
        <v>1</v>
      </c>
      <c r="L496" s="135"/>
      <c r="M496" s="20"/>
      <c r="N496" s="19" t="s">
        <v>247</v>
      </c>
      <c r="O496" s="135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228</v>
      </c>
      <c r="G497" s="19" t="s">
        <v>229</v>
      </c>
      <c r="H497" s="20" t="s">
        <v>230</v>
      </c>
      <c r="I497" s="26">
        <v>1238.9000000000001</v>
      </c>
      <c r="J497" s="26">
        <v>1238.9000000000001</v>
      </c>
      <c r="K497" s="32">
        <f>J497/I497</f>
        <v>1</v>
      </c>
      <c r="L497" s="135"/>
      <c r="M497" s="20"/>
      <c r="N497" s="20" t="s">
        <v>247</v>
      </c>
      <c r="O497" s="135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231</v>
      </c>
      <c r="G498" s="19" t="s">
        <v>232</v>
      </c>
      <c r="H498" s="20" t="s">
        <v>233</v>
      </c>
      <c r="I498" s="27">
        <v>208</v>
      </c>
      <c r="J498" s="27">
        <v>208</v>
      </c>
      <c r="K498" s="32">
        <f>J498/I498</f>
        <v>1</v>
      </c>
      <c r="L498" s="135"/>
      <c r="M498" s="20"/>
      <c r="N498" s="19" t="s">
        <v>203</v>
      </c>
      <c r="O498" s="135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234</v>
      </c>
      <c r="G499" s="19" t="s">
        <v>235</v>
      </c>
      <c r="H499" s="20" t="s">
        <v>236</v>
      </c>
      <c r="I499" s="20">
        <v>109.2</v>
      </c>
      <c r="J499" s="20">
        <v>109.2</v>
      </c>
      <c r="K499" s="32">
        <f>J499/I499</f>
        <v>1</v>
      </c>
      <c r="L499" s="136"/>
      <c r="M499" s="19"/>
      <c r="N499" s="19" t="s">
        <v>203</v>
      </c>
      <c r="O499" s="136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2" t="s">
        <v>118</v>
      </c>
      <c r="G501" s="113"/>
      <c r="H501" s="113"/>
      <c r="I501" s="113"/>
      <c r="J501" s="113"/>
      <c r="K501" s="113"/>
      <c r="L501" s="113"/>
      <c r="M501" s="113"/>
      <c r="N501" s="113"/>
      <c r="O501" s="114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2" t="s">
        <v>192</v>
      </c>
      <c r="G502" s="113"/>
      <c r="H502" s="113"/>
      <c r="I502" s="113"/>
      <c r="J502" s="113"/>
      <c r="K502" s="113"/>
      <c r="L502" s="113"/>
      <c r="M502" s="113"/>
      <c r="N502" s="113"/>
      <c r="O502" s="114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8" t="s">
        <v>193</v>
      </c>
      <c r="G503" s="118"/>
      <c r="H503" s="118"/>
      <c r="I503" s="118"/>
      <c r="J503" s="118"/>
      <c r="K503" s="19" t="s">
        <v>186</v>
      </c>
      <c r="L503" s="19" t="s">
        <v>187</v>
      </c>
      <c r="M503" s="118" t="s">
        <v>188</v>
      </c>
      <c r="N503" s="118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194</v>
      </c>
      <c r="G504" s="19" t="s">
        <v>195</v>
      </c>
      <c r="H504" s="20" t="s">
        <v>430</v>
      </c>
      <c r="I504" s="20" t="s">
        <v>196</v>
      </c>
      <c r="J504" s="20">
        <v>87</v>
      </c>
      <c r="K504" s="32">
        <f>J504/20</f>
        <v>4.3499999999999996</v>
      </c>
      <c r="L504" s="115">
        <f>(K504+K505+K506+K507+K508+K509)/6</f>
        <v>2.0790901898734178</v>
      </c>
      <c r="M504" s="19" t="s">
        <v>197</v>
      </c>
      <c r="N504" s="19" t="s">
        <v>198</v>
      </c>
      <c r="O504" s="115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199</v>
      </c>
      <c r="G505" s="19" t="s">
        <v>561</v>
      </c>
      <c r="H505" s="20" t="s">
        <v>201</v>
      </c>
      <c r="I505" s="20" t="s">
        <v>542</v>
      </c>
      <c r="J505" s="22">
        <v>3396</v>
      </c>
      <c r="K505" s="32">
        <f>J505/3200</f>
        <v>1.06125</v>
      </c>
      <c r="L505" s="135"/>
      <c r="M505" s="20" t="s">
        <v>240</v>
      </c>
      <c r="N505" s="19" t="s">
        <v>203</v>
      </c>
      <c r="O505" s="135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204</v>
      </c>
      <c r="G506" s="19" t="s">
        <v>562</v>
      </c>
      <c r="H506" s="19" t="s">
        <v>206</v>
      </c>
      <c r="I506" s="20" t="s">
        <v>207</v>
      </c>
      <c r="J506" s="20">
        <v>1</v>
      </c>
      <c r="K506" s="32">
        <f>J506/1</f>
        <v>1</v>
      </c>
      <c r="L506" s="135"/>
      <c r="M506" s="20"/>
      <c r="N506" s="19" t="s">
        <v>203</v>
      </c>
      <c r="O506" s="135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208</v>
      </c>
      <c r="G507" s="19" t="s">
        <v>563</v>
      </c>
      <c r="H507" s="19" t="s">
        <v>210</v>
      </c>
      <c r="I507" s="20" t="s">
        <v>207</v>
      </c>
      <c r="J507" s="20">
        <v>1</v>
      </c>
      <c r="K507" s="32">
        <f>J507/1</f>
        <v>1</v>
      </c>
      <c r="L507" s="135"/>
      <c r="M507" s="20"/>
      <c r="N507" s="19" t="s">
        <v>203</v>
      </c>
      <c r="O507" s="135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211</v>
      </c>
      <c r="G508" s="19" t="s">
        <v>564</v>
      </c>
      <c r="H508" s="19" t="s">
        <v>213</v>
      </c>
      <c r="I508" s="20" t="s">
        <v>565</v>
      </c>
      <c r="J508" s="20">
        <v>168</v>
      </c>
      <c r="K508" s="32">
        <f>J508/158</f>
        <v>1.0632911392405062</v>
      </c>
      <c r="L508" s="135"/>
      <c r="M508" s="19" t="s">
        <v>245</v>
      </c>
      <c r="N508" s="19" t="s">
        <v>203</v>
      </c>
      <c r="O508" s="135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215</v>
      </c>
      <c r="G509" s="19" t="s">
        <v>216</v>
      </c>
      <c r="H509" s="20" t="s">
        <v>217</v>
      </c>
      <c r="I509" s="20" t="s">
        <v>207</v>
      </c>
      <c r="J509" s="20">
        <v>4</v>
      </c>
      <c r="K509" s="32">
        <f>J509/1</f>
        <v>4</v>
      </c>
      <c r="L509" s="136"/>
      <c r="M509" s="19" t="s">
        <v>218</v>
      </c>
      <c r="N509" s="19" t="s">
        <v>198</v>
      </c>
      <c r="O509" s="135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8" t="s">
        <v>219</v>
      </c>
      <c r="G510" s="118"/>
      <c r="H510" s="118"/>
      <c r="I510" s="118"/>
      <c r="J510" s="118"/>
      <c r="K510" s="20" t="s">
        <v>189</v>
      </c>
      <c r="L510" s="20" t="s">
        <v>190</v>
      </c>
      <c r="M510" s="119" t="s">
        <v>188</v>
      </c>
      <c r="N510" s="119"/>
      <c r="O510" s="135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194</v>
      </c>
      <c r="G511" s="19" t="s">
        <v>566</v>
      </c>
      <c r="H511" s="20"/>
      <c r="I511" s="20"/>
      <c r="J511" s="20"/>
      <c r="K511" s="20"/>
      <c r="L511" s="20"/>
      <c r="M511" s="20"/>
      <c r="N511" s="20"/>
      <c r="O511" s="135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221</v>
      </c>
      <c r="G512" s="19" t="s">
        <v>222</v>
      </c>
      <c r="H512" s="20" t="s">
        <v>223</v>
      </c>
      <c r="I512" s="24">
        <v>170</v>
      </c>
      <c r="J512" s="24">
        <v>170</v>
      </c>
      <c r="K512" s="32">
        <f>J512/I512</f>
        <v>1</v>
      </c>
      <c r="L512" s="115">
        <f>(K512+K513+K514+K515+K516)/5</f>
        <v>1.0122596153846153</v>
      </c>
      <c r="M512" s="20"/>
      <c r="N512" s="19" t="s">
        <v>203</v>
      </c>
      <c r="O512" s="135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224</v>
      </c>
      <c r="G513" s="19" t="s">
        <v>225</v>
      </c>
      <c r="H513" s="20" t="s">
        <v>226</v>
      </c>
      <c r="I513" s="25">
        <v>7851.18</v>
      </c>
      <c r="J513" s="25">
        <v>7851.18</v>
      </c>
      <c r="K513" s="32">
        <f>J513/I513</f>
        <v>1</v>
      </c>
      <c r="L513" s="135"/>
      <c r="M513" s="20"/>
      <c r="N513" s="19" t="s">
        <v>247</v>
      </c>
      <c r="O513" s="135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228</v>
      </c>
      <c r="G514" s="19" t="s">
        <v>229</v>
      </c>
      <c r="H514" s="20" t="s">
        <v>230</v>
      </c>
      <c r="I514" s="26">
        <v>1334.7</v>
      </c>
      <c r="J514" s="26">
        <v>1334.7</v>
      </c>
      <c r="K514" s="32">
        <f>J514/I514</f>
        <v>1</v>
      </c>
      <c r="L514" s="135"/>
      <c r="M514" s="20"/>
      <c r="N514" s="20" t="s">
        <v>247</v>
      </c>
      <c r="O514" s="135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231</v>
      </c>
      <c r="G515" s="19" t="s">
        <v>232</v>
      </c>
      <c r="H515" s="20" t="s">
        <v>233</v>
      </c>
      <c r="I515" s="27">
        <v>208</v>
      </c>
      <c r="J515" s="27">
        <v>208</v>
      </c>
      <c r="K515" s="32">
        <f>J515/I515</f>
        <v>1</v>
      </c>
      <c r="L515" s="135"/>
      <c r="M515" s="20"/>
      <c r="N515" s="19" t="s">
        <v>203</v>
      </c>
      <c r="O515" s="135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234</v>
      </c>
      <c r="G516" s="19" t="s">
        <v>235</v>
      </c>
      <c r="H516" s="20" t="s">
        <v>236</v>
      </c>
      <c r="I516" s="20">
        <v>166.4</v>
      </c>
      <c r="J516" s="20">
        <v>176.6</v>
      </c>
      <c r="K516" s="32">
        <f>J516/I516</f>
        <v>1.0612980769230769</v>
      </c>
      <c r="L516" s="136"/>
      <c r="M516" s="19" t="s">
        <v>245</v>
      </c>
      <c r="N516" s="19" t="s">
        <v>203</v>
      </c>
      <c r="O516" s="136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2" t="s">
        <v>567</v>
      </c>
      <c r="G518" s="113"/>
      <c r="H518" s="113"/>
      <c r="I518" s="113"/>
      <c r="J518" s="113"/>
      <c r="K518" s="113"/>
      <c r="L518" s="113"/>
      <c r="M518" s="113"/>
      <c r="N518" s="113"/>
      <c r="O518" s="114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2" t="s">
        <v>192</v>
      </c>
      <c r="G519" s="113"/>
      <c r="H519" s="113"/>
      <c r="I519" s="113"/>
      <c r="J519" s="113"/>
      <c r="K519" s="113"/>
      <c r="L519" s="113"/>
      <c r="M519" s="113"/>
      <c r="N519" s="113"/>
      <c r="O519" s="114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8" t="s">
        <v>193</v>
      </c>
      <c r="G520" s="118"/>
      <c r="H520" s="118"/>
      <c r="I520" s="118"/>
      <c r="J520" s="118"/>
      <c r="K520" s="19" t="s">
        <v>186</v>
      </c>
      <c r="L520" s="19" t="s">
        <v>187</v>
      </c>
      <c r="M520" s="118" t="s">
        <v>188</v>
      </c>
      <c r="N520" s="118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194</v>
      </c>
      <c r="G521" s="19" t="s">
        <v>195</v>
      </c>
      <c r="H521" s="20" t="s">
        <v>430</v>
      </c>
      <c r="I521" s="20" t="s">
        <v>196</v>
      </c>
      <c r="J521" s="20">
        <v>20</v>
      </c>
      <c r="K521" s="32">
        <f>J521/20</f>
        <v>1</v>
      </c>
      <c r="L521" s="115">
        <f>(K521+K522+K523+K524+K525+K526)/6</f>
        <v>0.96521464646464639</v>
      </c>
      <c r="M521" s="30"/>
      <c r="N521" s="19" t="s">
        <v>198</v>
      </c>
      <c r="O521" s="115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199</v>
      </c>
      <c r="G522" s="19" t="s">
        <v>568</v>
      </c>
      <c r="H522" s="20" t="s">
        <v>201</v>
      </c>
      <c r="I522" s="20" t="s">
        <v>569</v>
      </c>
      <c r="J522" s="22">
        <v>2150</v>
      </c>
      <c r="K522" s="32">
        <f>J522/2400</f>
        <v>0.89583333333333337</v>
      </c>
      <c r="L522" s="135"/>
      <c r="M522" s="36" t="s">
        <v>570</v>
      </c>
      <c r="N522" s="19" t="s">
        <v>203</v>
      </c>
      <c r="O522" s="135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204</v>
      </c>
      <c r="G523" s="19" t="s">
        <v>571</v>
      </c>
      <c r="H523" s="19" t="s">
        <v>206</v>
      </c>
      <c r="I523" s="20" t="s">
        <v>207</v>
      </c>
      <c r="J523" s="20">
        <v>1</v>
      </c>
      <c r="K523" s="32">
        <f>J523/1</f>
        <v>1</v>
      </c>
      <c r="L523" s="135"/>
      <c r="M523" s="20"/>
      <c r="N523" s="19" t="s">
        <v>203</v>
      </c>
      <c r="O523" s="135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208</v>
      </c>
      <c r="G524" s="19" t="s">
        <v>572</v>
      </c>
      <c r="H524" s="19" t="s">
        <v>210</v>
      </c>
      <c r="I524" s="20" t="s">
        <v>207</v>
      </c>
      <c r="J524" s="20">
        <v>1</v>
      </c>
      <c r="K524" s="32">
        <f>J524/1</f>
        <v>1</v>
      </c>
      <c r="L524" s="135"/>
      <c r="M524" s="20"/>
      <c r="N524" s="19" t="s">
        <v>203</v>
      </c>
      <c r="O524" s="135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211</v>
      </c>
      <c r="G525" s="19" t="s">
        <v>573</v>
      </c>
      <c r="H525" s="19" t="s">
        <v>213</v>
      </c>
      <c r="I525" s="20" t="s">
        <v>574</v>
      </c>
      <c r="J525" s="20">
        <v>197</v>
      </c>
      <c r="K525" s="32">
        <f>J525/220</f>
        <v>0.8954545454545455</v>
      </c>
      <c r="L525" s="135"/>
      <c r="M525" s="20"/>
      <c r="N525" s="19" t="s">
        <v>203</v>
      </c>
      <c r="O525" s="135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215</v>
      </c>
      <c r="G526" s="19" t="s">
        <v>216</v>
      </c>
      <c r="H526" s="20" t="s">
        <v>217</v>
      </c>
      <c r="I526" s="20">
        <v>1</v>
      </c>
      <c r="J526" s="20">
        <v>1</v>
      </c>
      <c r="K526" s="32">
        <f>J526/1</f>
        <v>1</v>
      </c>
      <c r="L526" s="136"/>
      <c r="M526" s="20"/>
      <c r="N526" s="19" t="s">
        <v>198</v>
      </c>
      <c r="O526" s="135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8" t="s">
        <v>219</v>
      </c>
      <c r="G527" s="118"/>
      <c r="H527" s="118"/>
      <c r="I527" s="118"/>
      <c r="J527" s="118"/>
      <c r="K527" s="20" t="s">
        <v>189</v>
      </c>
      <c r="L527" s="20" t="s">
        <v>190</v>
      </c>
      <c r="M527" s="119" t="s">
        <v>188</v>
      </c>
      <c r="N527" s="119"/>
      <c r="O527" s="135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194</v>
      </c>
      <c r="G528" s="19" t="s">
        <v>575</v>
      </c>
      <c r="H528" s="20"/>
      <c r="I528" s="20"/>
      <c r="J528" s="20"/>
      <c r="K528" s="20"/>
      <c r="L528" s="20"/>
      <c r="M528" s="20"/>
      <c r="N528" s="20"/>
      <c r="O528" s="135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221</v>
      </c>
      <c r="G529" s="19" t="s">
        <v>222</v>
      </c>
      <c r="H529" s="20" t="s">
        <v>223</v>
      </c>
      <c r="I529" s="24">
        <v>247</v>
      </c>
      <c r="J529" s="24">
        <v>247</v>
      </c>
      <c r="K529" s="32">
        <f>J529/I529</f>
        <v>1</v>
      </c>
      <c r="L529" s="115">
        <f>(K529+K530+K531+K532+K533)/5</f>
        <v>0.97916666666666663</v>
      </c>
      <c r="M529" s="20"/>
      <c r="N529" s="19" t="s">
        <v>203</v>
      </c>
      <c r="O529" s="135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224</v>
      </c>
      <c r="G530" s="19" t="s">
        <v>225</v>
      </c>
      <c r="H530" s="20" t="s">
        <v>226</v>
      </c>
      <c r="I530" s="25">
        <v>7486.23</v>
      </c>
      <c r="J530" s="25">
        <v>7486.23</v>
      </c>
      <c r="K530" s="32">
        <f>J530/I530</f>
        <v>1</v>
      </c>
      <c r="L530" s="135"/>
      <c r="M530" s="20"/>
      <c r="N530" s="19" t="s">
        <v>247</v>
      </c>
      <c r="O530" s="135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228</v>
      </c>
      <c r="G531" s="19" t="s">
        <v>229</v>
      </c>
      <c r="H531" s="20" t="s">
        <v>230</v>
      </c>
      <c r="I531" s="26">
        <v>1849.1</v>
      </c>
      <c r="J531" s="26">
        <v>1849.1</v>
      </c>
      <c r="K531" s="32">
        <f>J531/I531</f>
        <v>1</v>
      </c>
      <c r="L531" s="135"/>
      <c r="M531" s="20"/>
      <c r="N531" s="20" t="s">
        <v>247</v>
      </c>
      <c r="O531" s="135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231</v>
      </c>
      <c r="G532" s="19" t="s">
        <v>232</v>
      </c>
      <c r="H532" s="20" t="s">
        <v>233</v>
      </c>
      <c r="I532" s="27">
        <v>156</v>
      </c>
      <c r="J532" s="27">
        <v>156</v>
      </c>
      <c r="K532" s="32">
        <f>J532/I532</f>
        <v>1</v>
      </c>
      <c r="L532" s="135"/>
      <c r="M532" s="20"/>
      <c r="N532" s="19" t="s">
        <v>203</v>
      </c>
      <c r="O532" s="135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234</v>
      </c>
      <c r="G533" s="19" t="s">
        <v>235</v>
      </c>
      <c r="H533" s="20" t="s">
        <v>236</v>
      </c>
      <c r="I533" s="20">
        <v>124.8</v>
      </c>
      <c r="J533" s="20">
        <v>111.8</v>
      </c>
      <c r="K533" s="32">
        <f>J533/I533</f>
        <v>0.89583333333333337</v>
      </c>
      <c r="L533" s="136"/>
      <c r="M533" s="36" t="s">
        <v>576</v>
      </c>
      <c r="N533" s="19" t="s">
        <v>203</v>
      </c>
      <c r="O533" s="136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2" t="s">
        <v>577</v>
      </c>
      <c r="G535" s="113"/>
      <c r="H535" s="113"/>
      <c r="I535" s="113"/>
      <c r="J535" s="113"/>
      <c r="K535" s="113"/>
      <c r="L535" s="113"/>
      <c r="M535" s="113"/>
      <c r="N535" s="113"/>
      <c r="O535" s="114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2" t="s">
        <v>192</v>
      </c>
      <c r="G536" s="113"/>
      <c r="H536" s="113"/>
      <c r="I536" s="113"/>
      <c r="J536" s="113"/>
      <c r="K536" s="113"/>
      <c r="L536" s="113"/>
      <c r="M536" s="113"/>
      <c r="N536" s="113"/>
      <c r="O536" s="114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8" t="s">
        <v>193</v>
      </c>
      <c r="G537" s="118"/>
      <c r="H537" s="118"/>
      <c r="I537" s="118"/>
      <c r="J537" s="118"/>
      <c r="K537" s="19" t="s">
        <v>186</v>
      </c>
      <c r="L537" s="19" t="s">
        <v>187</v>
      </c>
      <c r="M537" s="118" t="s">
        <v>188</v>
      </c>
      <c r="N537" s="118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194</v>
      </c>
      <c r="G538" s="19" t="s">
        <v>195</v>
      </c>
      <c r="H538" s="20" t="s">
        <v>430</v>
      </c>
      <c r="I538" s="20" t="s">
        <v>196</v>
      </c>
      <c r="J538" s="20">
        <v>20</v>
      </c>
      <c r="K538" s="32">
        <f>J538/20</f>
        <v>1</v>
      </c>
      <c r="L538" s="115">
        <f>(K538+K539+K540+K541+K542+K543)/6</f>
        <v>1</v>
      </c>
      <c r="M538" s="19"/>
      <c r="N538" s="19" t="s">
        <v>198</v>
      </c>
      <c r="O538" s="115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199</v>
      </c>
      <c r="G539" s="19" t="s">
        <v>578</v>
      </c>
      <c r="H539" s="20" t="s">
        <v>201</v>
      </c>
      <c r="I539" s="20" t="s">
        <v>579</v>
      </c>
      <c r="J539" s="22">
        <v>2900</v>
      </c>
      <c r="K539" s="32">
        <f>J539/2900</f>
        <v>1</v>
      </c>
      <c r="L539" s="135"/>
      <c r="M539" s="20"/>
      <c r="N539" s="19" t="s">
        <v>203</v>
      </c>
      <c r="O539" s="135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204</v>
      </c>
      <c r="G540" s="19" t="s">
        <v>580</v>
      </c>
      <c r="H540" s="19" t="s">
        <v>206</v>
      </c>
      <c r="I540" s="20" t="s">
        <v>207</v>
      </c>
      <c r="J540" s="20">
        <v>1</v>
      </c>
      <c r="K540" s="32">
        <f>J540/1</f>
        <v>1</v>
      </c>
      <c r="L540" s="135"/>
      <c r="M540" s="20"/>
      <c r="N540" s="19" t="s">
        <v>203</v>
      </c>
      <c r="O540" s="135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208</v>
      </c>
      <c r="G541" s="19" t="s">
        <v>581</v>
      </c>
      <c r="H541" s="19" t="s">
        <v>210</v>
      </c>
      <c r="I541" s="20" t="s">
        <v>207</v>
      </c>
      <c r="J541" s="20">
        <v>1</v>
      </c>
      <c r="K541" s="32">
        <f>J541/1</f>
        <v>1</v>
      </c>
      <c r="L541" s="135"/>
      <c r="M541" s="20"/>
      <c r="N541" s="19" t="s">
        <v>203</v>
      </c>
      <c r="O541" s="135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211</v>
      </c>
      <c r="G542" s="19" t="s">
        <v>167</v>
      </c>
      <c r="H542" s="19" t="s">
        <v>213</v>
      </c>
      <c r="I542" s="20" t="s">
        <v>168</v>
      </c>
      <c r="J542" s="20">
        <v>162</v>
      </c>
      <c r="K542" s="32">
        <f>J542/162</f>
        <v>1</v>
      </c>
      <c r="L542" s="135"/>
      <c r="M542" s="20"/>
      <c r="N542" s="19" t="s">
        <v>203</v>
      </c>
      <c r="O542" s="135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215</v>
      </c>
      <c r="G543" s="19" t="s">
        <v>216</v>
      </c>
      <c r="H543" s="20" t="s">
        <v>217</v>
      </c>
      <c r="I543" s="20" t="s">
        <v>207</v>
      </c>
      <c r="J543" s="20">
        <v>1</v>
      </c>
      <c r="K543" s="32">
        <f>J543/1</f>
        <v>1</v>
      </c>
      <c r="L543" s="136"/>
      <c r="M543" s="20"/>
      <c r="N543" s="19" t="s">
        <v>198</v>
      </c>
      <c r="O543" s="135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8" t="s">
        <v>219</v>
      </c>
      <c r="G544" s="118"/>
      <c r="H544" s="118"/>
      <c r="I544" s="118"/>
      <c r="J544" s="118"/>
      <c r="K544" s="20" t="s">
        <v>189</v>
      </c>
      <c r="L544" s="20" t="s">
        <v>190</v>
      </c>
      <c r="M544" s="119" t="s">
        <v>188</v>
      </c>
      <c r="N544" s="119"/>
      <c r="O544" s="135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194</v>
      </c>
      <c r="G545" s="19" t="s">
        <v>169</v>
      </c>
      <c r="H545" s="20"/>
      <c r="I545" s="20"/>
      <c r="J545" s="20"/>
      <c r="K545" s="20"/>
      <c r="L545" s="20"/>
      <c r="M545" s="20"/>
      <c r="N545" s="20"/>
      <c r="O545" s="135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221</v>
      </c>
      <c r="G546" s="19" t="s">
        <v>222</v>
      </c>
      <c r="H546" s="20" t="s">
        <v>223</v>
      </c>
      <c r="I546" s="24">
        <v>156</v>
      </c>
      <c r="J546" s="24">
        <v>156</v>
      </c>
      <c r="K546" s="32">
        <f>J546/I546</f>
        <v>1</v>
      </c>
      <c r="L546" s="115">
        <f>(K546+K547+K548+K549+K550)/5</f>
        <v>1</v>
      </c>
      <c r="M546" s="20"/>
      <c r="N546" s="19" t="s">
        <v>203</v>
      </c>
      <c r="O546" s="135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224</v>
      </c>
      <c r="G547" s="19" t="s">
        <v>225</v>
      </c>
      <c r="H547" s="20" t="s">
        <v>226</v>
      </c>
      <c r="I547" s="25">
        <v>16878.849999999999</v>
      </c>
      <c r="J547" s="25">
        <v>16878.849999999999</v>
      </c>
      <c r="K547" s="32">
        <f>J547/I547</f>
        <v>1</v>
      </c>
      <c r="L547" s="135"/>
      <c r="M547" s="20"/>
      <c r="N547" s="19" t="s">
        <v>247</v>
      </c>
      <c r="O547" s="135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228</v>
      </c>
      <c r="G548" s="19" t="s">
        <v>229</v>
      </c>
      <c r="H548" s="20" t="s">
        <v>230</v>
      </c>
      <c r="I548" s="26">
        <v>2633.1</v>
      </c>
      <c r="J548" s="26">
        <v>2633.1</v>
      </c>
      <c r="K548" s="32">
        <f>J548/I548</f>
        <v>1</v>
      </c>
      <c r="L548" s="135"/>
      <c r="M548" s="20"/>
      <c r="N548" s="20" t="s">
        <v>247</v>
      </c>
      <c r="O548" s="135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231</v>
      </c>
      <c r="G549" s="19" t="s">
        <v>232</v>
      </c>
      <c r="H549" s="20" t="s">
        <v>233</v>
      </c>
      <c r="I549" s="27">
        <v>130</v>
      </c>
      <c r="J549" s="27">
        <v>130</v>
      </c>
      <c r="K549" s="32">
        <f>J549/I549</f>
        <v>1</v>
      </c>
      <c r="L549" s="135"/>
      <c r="M549" s="20"/>
      <c r="N549" s="19" t="s">
        <v>203</v>
      </c>
      <c r="O549" s="135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234</v>
      </c>
      <c r="G550" s="19" t="s">
        <v>235</v>
      </c>
      <c r="H550" s="20" t="s">
        <v>236</v>
      </c>
      <c r="I550" s="20">
        <v>150.80000000000001</v>
      </c>
      <c r="J550" s="20">
        <v>150.80000000000001</v>
      </c>
      <c r="K550" s="32">
        <f>J550/I550</f>
        <v>1</v>
      </c>
      <c r="L550" s="136"/>
      <c r="M550" s="20"/>
      <c r="N550" s="19" t="s">
        <v>203</v>
      </c>
      <c r="O550" s="136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2" t="s">
        <v>170</v>
      </c>
      <c r="G552" s="113"/>
      <c r="H552" s="113"/>
      <c r="I552" s="113"/>
      <c r="J552" s="113"/>
      <c r="K552" s="113"/>
      <c r="L552" s="113"/>
      <c r="M552" s="113"/>
      <c r="N552" s="113"/>
      <c r="O552" s="114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2" t="s">
        <v>192</v>
      </c>
      <c r="G553" s="113"/>
      <c r="H553" s="113"/>
      <c r="I553" s="113"/>
      <c r="J553" s="113"/>
      <c r="K553" s="113"/>
      <c r="L553" s="113"/>
      <c r="M553" s="113"/>
      <c r="N553" s="113"/>
      <c r="O553" s="114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8" t="s">
        <v>193</v>
      </c>
      <c r="G554" s="118"/>
      <c r="H554" s="118"/>
      <c r="I554" s="118"/>
      <c r="J554" s="118"/>
      <c r="K554" s="19" t="s">
        <v>186</v>
      </c>
      <c r="L554" s="19" t="s">
        <v>187</v>
      </c>
      <c r="M554" s="118" t="s">
        <v>188</v>
      </c>
      <c r="N554" s="118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194</v>
      </c>
      <c r="G555" s="19" t="s">
        <v>195</v>
      </c>
      <c r="H555" s="20" t="s">
        <v>430</v>
      </c>
      <c r="I555" s="20" t="s">
        <v>196</v>
      </c>
      <c r="J555" s="20">
        <v>60</v>
      </c>
      <c r="K555" s="32">
        <f>J555/20</f>
        <v>3</v>
      </c>
      <c r="L555" s="115">
        <f>(K555+K556+K557+K558+K559+K560)/6</f>
        <v>2.0209956709956711</v>
      </c>
      <c r="M555" s="19" t="s">
        <v>197</v>
      </c>
      <c r="N555" s="19" t="s">
        <v>198</v>
      </c>
      <c r="O555" s="115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199</v>
      </c>
      <c r="G556" s="19" t="s">
        <v>171</v>
      </c>
      <c r="H556" s="20" t="s">
        <v>201</v>
      </c>
      <c r="I556" s="20" t="s">
        <v>172</v>
      </c>
      <c r="J556" s="22">
        <v>1500</v>
      </c>
      <c r="K556" s="32">
        <f>J556/1400</f>
        <v>1.0714285714285714</v>
      </c>
      <c r="L556" s="135"/>
      <c r="M556" s="20" t="s">
        <v>240</v>
      </c>
      <c r="N556" s="19" t="s">
        <v>203</v>
      </c>
      <c r="O556" s="135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204</v>
      </c>
      <c r="G557" s="19" t="s">
        <v>173</v>
      </c>
      <c r="H557" s="19" t="s">
        <v>206</v>
      </c>
      <c r="I557" s="20" t="s">
        <v>207</v>
      </c>
      <c r="J557" s="20">
        <v>1</v>
      </c>
      <c r="K557" s="32">
        <f>J557/1</f>
        <v>1</v>
      </c>
      <c r="L557" s="135"/>
      <c r="M557" s="20"/>
      <c r="N557" s="19" t="s">
        <v>203</v>
      </c>
      <c r="O557" s="135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208</v>
      </c>
      <c r="G558" s="19" t="s">
        <v>174</v>
      </c>
      <c r="H558" s="19" t="s">
        <v>210</v>
      </c>
      <c r="I558" s="20" t="s">
        <v>207</v>
      </c>
      <c r="J558" s="20">
        <v>1</v>
      </c>
      <c r="K558" s="32">
        <f>J558/1</f>
        <v>1</v>
      </c>
      <c r="L558" s="135"/>
      <c r="M558" s="20"/>
      <c r="N558" s="19" t="s">
        <v>203</v>
      </c>
      <c r="O558" s="135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211</v>
      </c>
      <c r="G559" s="19" t="s">
        <v>175</v>
      </c>
      <c r="H559" s="19" t="s">
        <v>213</v>
      </c>
      <c r="I559" s="20" t="s">
        <v>168</v>
      </c>
      <c r="J559" s="20">
        <v>174</v>
      </c>
      <c r="K559" s="32">
        <f>J559/165</f>
        <v>1.0545454545454545</v>
      </c>
      <c r="L559" s="135"/>
      <c r="M559" s="19" t="s">
        <v>245</v>
      </c>
      <c r="N559" s="19" t="s">
        <v>203</v>
      </c>
      <c r="O559" s="135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215</v>
      </c>
      <c r="G560" s="19" t="s">
        <v>216</v>
      </c>
      <c r="H560" s="20" t="s">
        <v>217</v>
      </c>
      <c r="I560" s="20" t="s">
        <v>207</v>
      </c>
      <c r="J560" s="20">
        <v>5</v>
      </c>
      <c r="K560" s="32">
        <f>J560/1</f>
        <v>5</v>
      </c>
      <c r="L560" s="136"/>
      <c r="M560" s="19" t="s">
        <v>218</v>
      </c>
      <c r="N560" s="19" t="s">
        <v>198</v>
      </c>
      <c r="O560" s="135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8" t="s">
        <v>219</v>
      </c>
      <c r="G561" s="118"/>
      <c r="H561" s="118"/>
      <c r="I561" s="118"/>
      <c r="J561" s="118"/>
      <c r="K561" s="20" t="s">
        <v>189</v>
      </c>
      <c r="L561" s="20" t="s">
        <v>190</v>
      </c>
      <c r="M561" s="119" t="s">
        <v>188</v>
      </c>
      <c r="N561" s="119"/>
      <c r="O561" s="135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194</v>
      </c>
      <c r="G562" s="19" t="s">
        <v>176</v>
      </c>
      <c r="H562" s="20"/>
      <c r="I562" s="20"/>
      <c r="J562" s="20"/>
      <c r="K562" s="20"/>
      <c r="L562" s="20"/>
      <c r="M562" s="20"/>
      <c r="N562" s="20"/>
      <c r="O562" s="135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221</v>
      </c>
      <c r="G563" s="19" t="s">
        <v>222</v>
      </c>
      <c r="H563" s="20" t="s">
        <v>223</v>
      </c>
      <c r="I563" s="24">
        <v>252</v>
      </c>
      <c r="J563" s="24">
        <v>252</v>
      </c>
      <c r="K563" s="32">
        <f>J563/I563</f>
        <v>1</v>
      </c>
      <c r="L563" s="115">
        <f>(K563+K564+K565+K566+K567)/5</f>
        <v>1.0142857142857142</v>
      </c>
      <c r="M563" s="20"/>
      <c r="N563" s="19" t="s">
        <v>203</v>
      </c>
      <c r="O563" s="135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224</v>
      </c>
      <c r="G564" s="19" t="s">
        <v>225</v>
      </c>
      <c r="H564" s="20" t="s">
        <v>226</v>
      </c>
      <c r="I564" s="25">
        <v>6567.46</v>
      </c>
      <c r="J564" s="25">
        <v>6567.46</v>
      </c>
      <c r="K564" s="32">
        <f>J564/I564</f>
        <v>1</v>
      </c>
      <c r="L564" s="135"/>
      <c r="M564" s="20"/>
      <c r="N564" s="19" t="s">
        <v>247</v>
      </c>
      <c r="O564" s="135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228</v>
      </c>
      <c r="G565" s="19" t="s">
        <v>229</v>
      </c>
      <c r="H565" s="20" t="s">
        <v>230</v>
      </c>
      <c r="I565" s="26">
        <v>1655</v>
      </c>
      <c r="J565" s="26">
        <v>1655</v>
      </c>
      <c r="K565" s="32">
        <f>J565/I565</f>
        <v>1</v>
      </c>
      <c r="L565" s="135"/>
      <c r="M565" s="20"/>
      <c r="N565" s="20" t="s">
        <v>247</v>
      </c>
      <c r="O565" s="135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231</v>
      </c>
      <c r="G566" s="19" t="s">
        <v>232</v>
      </c>
      <c r="H566" s="20" t="s">
        <v>233</v>
      </c>
      <c r="I566" s="27">
        <v>156</v>
      </c>
      <c r="J566" s="27">
        <v>156</v>
      </c>
      <c r="K566" s="32">
        <f>J566/I566</f>
        <v>1</v>
      </c>
      <c r="L566" s="135"/>
      <c r="M566" s="20"/>
      <c r="N566" s="19" t="s">
        <v>203</v>
      </c>
      <c r="O566" s="135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234</v>
      </c>
      <c r="G567" s="19" t="s">
        <v>235</v>
      </c>
      <c r="H567" s="20" t="s">
        <v>236</v>
      </c>
      <c r="I567" s="20">
        <v>72.8</v>
      </c>
      <c r="J567" s="20">
        <v>78</v>
      </c>
      <c r="K567" s="32">
        <f>J567/I567</f>
        <v>1.0714285714285714</v>
      </c>
      <c r="L567" s="136"/>
      <c r="M567" s="19" t="s">
        <v>245</v>
      </c>
      <c r="N567" s="19" t="s">
        <v>203</v>
      </c>
      <c r="O567" s="136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2" t="s">
        <v>177</v>
      </c>
      <c r="G569" s="113"/>
      <c r="H569" s="113"/>
      <c r="I569" s="113"/>
      <c r="J569" s="113"/>
      <c r="K569" s="113"/>
      <c r="L569" s="113"/>
      <c r="M569" s="113"/>
      <c r="N569" s="113"/>
      <c r="O569" s="114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2" t="s">
        <v>192</v>
      </c>
      <c r="G570" s="113"/>
      <c r="H570" s="113"/>
      <c r="I570" s="113"/>
      <c r="J570" s="113"/>
      <c r="K570" s="113"/>
      <c r="L570" s="113"/>
      <c r="M570" s="113"/>
      <c r="N570" s="113"/>
      <c r="O570" s="114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8" t="s">
        <v>193</v>
      </c>
      <c r="G571" s="118"/>
      <c r="H571" s="118"/>
      <c r="I571" s="118"/>
      <c r="J571" s="118"/>
      <c r="K571" s="19" t="s">
        <v>186</v>
      </c>
      <c r="L571" s="19" t="s">
        <v>187</v>
      </c>
      <c r="M571" s="118" t="s">
        <v>188</v>
      </c>
      <c r="N571" s="118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194</v>
      </c>
      <c r="G572" s="19" t="s">
        <v>195</v>
      </c>
      <c r="H572" s="20" t="s">
        <v>430</v>
      </c>
      <c r="I572" s="20" t="s">
        <v>196</v>
      </c>
      <c r="J572" s="20">
        <v>100</v>
      </c>
      <c r="K572" s="32">
        <f>J572/20</f>
        <v>5</v>
      </c>
      <c r="L572" s="115">
        <f>(K572+K573+K574+K575+K576+K577)/6</f>
        <v>2.1666666666666665</v>
      </c>
      <c r="M572" s="19" t="s">
        <v>197</v>
      </c>
      <c r="N572" s="19" t="s">
        <v>198</v>
      </c>
      <c r="O572" s="115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199</v>
      </c>
      <c r="G573" s="19" t="s">
        <v>178</v>
      </c>
      <c r="H573" s="20" t="s">
        <v>201</v>
      </c>
      <c r="I573" s="20" t="s">
        <v>179</v>
      </c>
      <c r="J573" s="22">
        <v>7600</v>
      </c>
      <c r="K573" s="32">
        <f>J573/7600</f>
        <v>1</v>
      </c>
      <c r="L573" s="135"/>
      <c r="M573" s="20"/>
      <c r="N573" s="19" t="s">
        <v>203</v>
      </c>
      <c r="O573" s="135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204</v>
      </c>
      <c r="G574" s="19" t="s">
        <v>180</v>
      </c>
      <c r="H574" s="19" t="s">
        <v>206</v>
      </c>
      <c r="I574" s="20" t="s">
        <v>207</v>
      </c>
      <c r="J574" s="20">
        <v>1</v>
      </c>
      <c r="K574" s="32">
        <f>J574/1</f>
        <v>1</v>
      </c>
      <c r="L574" s="135"/>
      <c r="M574" s="20"/>
      <c r="N574" s="19" t="s">
        <v>203</v>
      </c>
      <c r="O574" s="135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208</v>
      </c>
      <c r="G575" s="19" t="s">
        <v>598</v>
      </c>
      <c r="H575" s="19" t="s">
        <v>210</v>
      </c>
      <c r="I575" s="20" t="s">
        <v>207</v>
      </c>
      <c r="J575" s="20">
        <v>1</v>
      </c>
      <c r="K575" s="32">
        <f>J575/1</f>
        <v>1</v>
      </c>
      <c r="L575" s="135"/>
      <c r="M575" s="20"/>
      <c r="N575" s="19" t="s">
        <v>203</v>
      </c>
      <c r="O575" s="135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211</v>
      </c>
      <c r="G576" s="19" t="s">
        <v>599</v>
      </c>
      <c r="H576" s="19" t="s">
        <v>213</v>
      </c>
      <c r="I576" s="20" t="s">
        <v>600</v>
      </c>
      <c r="J576" s="20">
        <v>234</v>
      </c>
      <c r="K576" s="32">
        <f>J576/234</f>
        <v>1</v>
      </c>
      <c r="L576" s="135"/>
      <c r="M576" s="20"/>
      <c r="N576" s="19" t="s">
        <v>203</v>
      </c>
      <c r="O576" s="135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215</v>
      </c>
      <c r="G577" s="19" t="s">
        <v>216</v>
      </c>
      <c r="H577" s="20" t="s">
        <v>217</v>
      </c>
      <c r="I577" s="20" t="s">
        <v>207</v>
      </c>
      <c r="J577" s="20">
        <v>4</v>
      </c>
      <c r="K577" s="32">
        <f>J577/1</f>
        <v>4</v>
      </c>
      <c r="L577" s="136"/>
      <c r="M577" s="19" t="s">
        <v>218</v>
      </c>
      <c r="N577" s="19" t="s">
        <v>198</v>
      </c>
      <c r="O577" s="135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8" t="s">
        <v>219</v>
      </c>
      <c r="G578" s="118"/>
      <c r="H578" s="118"/>
      <c r="I578" s="118"/>
      <c r="J578" s="118"/>
      <c r="K578" s="20" t="s">
        <v>189</v>
      </c>
      <c r="L578" s="20" t="s">
        <v>190</v>
      </c>
      <c r="M578" s="119" t="s">
        <v>188</v>
      </c>
      <c r="N578" s="119"/>
      <c r="O578" s="135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194</v>
      </c>
      <c r="G579" s="19" t="s">
        <v>601</v>
      </c>
      <c r="H579" s="20"/>
      <c r="I579" s="20"/>
      <c r="J579" s="20"/>
      <c r="K579" s="20"/>
      <c r="L579" s="20"/>
      <c r="M579" s="20"/>
      <c r="N579" s="20"/>
      <c r="O579" s="135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221</v>
      </c>
      <c r="G580" s="19" t="s">
        <v>222</v>
      </c>
      <c r="H580" s="20" t="s">
        <v>223</v>
      </c>
      <c r="I580" s="24">
        <v>185</v>
      </c>
      <c r="J580" s="24">
        <v>185</v>
      </c>
      <c r="K580" s="32">
        <f>J580/I580</f>
        <v>1</v>
      </c>
      <c r="L580" s="115">
        <f>(K580+K581+K582+K583+K584)/5</f>
        <v>1.0038461538461538</v>
      </c>
      <c r="M580" s="20"/>
      <c r="N580" s="19" t="s">
        <v>203</v>
      </c>
      <c r="O580" s="135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224</v>
      </c>
      <c r="G581" s="19" t="s">
        <v>225</v>
      </c>
      <c r="H581" s="20" t="s">
        <v>226</v>
      </c>
      <c r="I581" s="25">
        <v>11551.35</v>
      </c>
      <c r="J581" s="25">
        <v>11551.35</v>
      </c>
      <c r="K581" s="32">
        <f>J581/I581</f>
        <v>1</v>
      </c>
      <c r="L581" s="135"/>
      <c r="M581" s="20"/>
      <c r="N581" s="19" t="s">
        <v>247</v>
      </c>
      <c r="O581" s="135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228</v>
      </c>
      <c r="G582" s="19" t="s">
        <v>229</v>
      </c>
      <c r="H582" s="20" t="s">
        <v>230</v>
      </c>
      <c r="I582" s="26">
        <v>2137</v>
      </c>
      <c r="J582" s="26">
        <v>2137</v>
      </c>
      <c r="K582" s="32">
        <f>J582/I582</f>
        <v>1</v>
      </c>
      <c r="L582" s="135"/>
      <c r="M582" s="20"/>
      <c r="N582" s="20" t="s">
        <v>247</v>
      </c>
      <c r="O582" s="135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231</v>
      </c>
      <c r="G583" s="19" t="s">
        <v>232</v>
      </c>
      <c r="H583" s="20" t="s">
        <v>233</v>
      </c>
      <c r="I583" s="27">
        <v>312</v>
      </c>
      <c r="J583" s="27">
        <v>312</v>
      </c>
      <c r="K583" s="32">
        <f>J583/I583</f>
        <v>1</v>
      </c>
      <c r="L583" s="135"/>
      <c r="M583" s="20"/>
      <c r="N583" s="19" t="s">
        <v>203</v>
      </c>
      <c r="O583" s="135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234</v>
      </c>
      <c r="G584" s="19" t="s">
        <v>235</v>
      </c>
      <c r="H584" s="20" t="s">
        <v>236</v>
      </c>
      <c r="I584" s="20">
        <v>395.2</v>
      </c>
      <c r="J584" s="20">
        <v>402.8</v>
      </c>
      <c r="K584" s="32">
        <f>J584/I584</f>
        <v>1.0192307692307694</v>
      </c>
      <c r="L584" s="136"/>
      <c r="M584" s="19"/>
      <c r="N584" s="19" t="s">
        <v>203</v>
      </c>
      <c r="O584" s="136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2" t="s">
        <v>602</v>
      </c>
      <c r="G586" s="113"/>
      <c r="H586" s="113"/>
      <c r="I586" s="113"/>
      <c r="J586" s="113"/>
      <c r="K586" s="113"/>
      <c r="L586" s="113"/>
      <c r="M586" s="113"/>
      <c r="N586" s="113"/>
      <c r="O586" s="114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2" t="s">
        <v>192</v>
      </c>
      <c r="G587" s="113"/>
      <c r="H587" s="113"/>
      <c r="I587" s="113"/>
      <c r="J587" s="113"/>
      <c r="K587" s="113"/>
      <c r="L587" s="113"/>
      <c r="M587" s="113"/>
      <c r="N587" s="113"/>
      <c r="O587" s="114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8" t="s">
        <v>193</v>
      </c>
      <c r="G588" s="118"/>
      <c r="H588" s="118"/>
      <c r="I588" s="118"/>
      <c r="J588" s="118"/>
      <c r="K588" s="19" t="s">
        <v>186</v>
      </c>
      <c r="L588" s="19" t="s">
        <v>187</v>
      </c>
      <c r="M588" s="118" t="s">
        <v>188</v>
      </c>
      <c r="N588" s="118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194</v>
      </c>
      <c r="G589" s="19" t="s">
        <v>195</v>
      </c>
      <c r="H589" s="20" t="s">
        <v>430</v>
      </c>
      <c r="I589" s="20" t="s">
        <v>196</v>
      </c>
      <c r="J589" s="20">
        <v>25</v>
      </c>
      <c r="K589" s="32">
        <f>J589/20</f>
        <v>1.25</v>
      </c>
      <c r="L589" s="115">
        <f>(K589+K590+K591+K592+K593+K594)/6</f>
        <v>1.5416666666666667</v>
      </c>
      <c r="M589" s="19" t="s">
        <v>197</v>
      </c>
      <c r="N589" s="19" t="s">
        <v>198</v>
      </c>
      <c r="O589" s="115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199</v>
      </c>
      <c r="G590" s="19" t="s">
        <v>603</v>
      </c>
      <c r="H590" s="20" t="s">
        <v>201</v>
      </c>
      <c r="I590" s="20" t="s">
        <v>542</v>
      </c>
      <c r="J590" s="22">
        <v>3200</v>
      </c>
      <c r="K590" s="32">
        <f>J590/3200</f>
        <v>1</v>
      </c>
      <c r="L590" s="135"/>
      <c r="M590" s="20"/>
      <c r="N590" s="19" t="s">
        <v>203</v>
      </c>
      <c r="O590" s="135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204</v>
      </c>
      <c r="G591" s="19" t="s">
        <v>604</v>
      </c>
      <c r="H591" s="19" t="s">
        <v>206</v>
      </c>
      <c r="I591" s="20" t="s">
        <v>207</v>
      </c>
      <c r="J591" s="20">
        <v>1</v>
      </c>
      <c r="K591" s="32">
        <f>J591/1</f>
        <v>1</v>
      </c>
      <c r="L591" s="135"/>
      <c r="M591" s="20"/>
      <c r="N591" s="19" t="s">
        <v>203</v>
      </c>
      <c r="O591" s="135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208</v>
      </c>
      <c r="G592" s="19" t="s">
        <v>605</v>
      </c>
      <c r="H592" s="19" t="s">
        <v>210</v>
      </c>
      <c r="I592" s="20" t="s">
        <v>207</v>
      </c>
      <c r="J592" s="20">
        <v>1</v>
      </c>
      <c r="K592" s="32">
        <f>J592/1</f>
        <v>1</v>
      </c>
      <c r="L592" s="135"/>
      <c r="M592" s="20"/>
      <c r="N592" s="19" t="s">
        <v>203</v>
      </c>
      <c r="O592" s="135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211</v>
      </c>
      <c r="G593" s="19" t="s">
        <v>606</v>
      </c>
      <c r="H593" s="19" t="s">
        <v>213</v>
      </c>
      <c r="I593" s="20" t="s">
        <v>607</v>
      </c>
      <c r="J593" s="20">
        <v>148</v>
      </c>
      <c r="K593" s="32">
        <f>J593/148</f>
        <v>1</v>
      </c>
      <c r="L593" s="135"/>
      <c r="M593" s="20"/>
      <c r="N593" s="19" t="s">
        <v>203</v>
      </c>
      <c r="O593" s="135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215</v>
      </c>
      <c r="G594" s="19" t="s">
        <v>216</v>
      </c>
      <c r="H594" s="20" t="s">
        <v>217</v>
      </c>
      <c r="I594" s="20" t="s">
        <v>207</v>
      </c>
      <c r="J594" s="20">
        <v>4</v>
      </c>
      <c r="K594" s="32">
        <f>J594/1</f>
        <v>4</v>
      </c>
      <c r="L594" s="136"/>
      <c r="M594" s="19" t="s">
        <v>218</v>
      </c>
      <c r="N594" s="19" t="s">
        <v>198</v>
      </c>
      <c r="O594" s="135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8" t="s">
        <v>219</v>
      </c>
      <c r="G595" s="118"/>
      <c r="H595" s="118"/>
      <c r="I595" s="118"/>
      <c r="J595" s="118"/>
      <c r="K595" s="20" t="s">
        <v>189</v>
      </c>
      <c r="L595" s="20" t="s">
        <v>190</v>
      </c>
      <c r="M595" s="119" t="s">
        <v>188</v>
      </c>
      <c r="N595" s="119"/>
      <c r="O595" s="135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194</v>
      </c>
      <c r="G596" s="19" t="s">
        <v>608</v>
      </c>
      <c r="H596" s="20"/>
      <c r="I596" s="20"/>
      <c r="J596" s="20"/>
      <c r="K596" s="20"/>
      <c r="L596" s="20"/>
      <c r="M596" s="20"/>
      <c r="N596" s="20"/>
      <c r="O596" s="135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221</v>
      </c>
      <c r="G597" s="19" t="s">
        <v>222</v>
      </c>
      <c r="H597" s="20" t="s">
        <v>223</v>
      </c>
      <c r="I597" s="24">
        <v>162</v>
      </c>
      <c r="J597" s="24">
        <v>162</v>
      </c>
      <c r="K597" s="32">
        <f>J597/I597</f>
        <v>1</v>
      </c>
      <c r="L597" s="115">
        <f>(K597+K598+K599+K600+K601)/5</f>
        <v>1</v>
      </c>
      <c r="M597" s="20"/>
      <c r="N597" s="19" t="s">
        <v>203</v>
      </c>
      <c r="O597" s="135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224</v>
      </c>
      <c r="G598" s="19" t="s">
        <v>225</v>
      </c>
      <c r="H598" s="20" t="s">
        <v>226</v>
      </c>
      <c r="I598" s="25">
        <v>9827.16</v>
      </c>
      <c r="J598" s="25">
        <v>9827.16</v>
      </c>
      <c r="K598" s="32">
        <f>J598/I598</f>
        <v>1</v>
      </c>
      <c r="L598" s="135"/>
      <c r="M598" s="20"/>
      <c r="N598" s="19" t="s">
        <v>247</v>
      </c>
      <c r="O598" s="135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228</v>
      </c>
      <c r="G599" s="19" t="s">
        <v>229</v>
      </c>
      <c r="H599" s="20" t="s">
        <v>230</v>
      </c>
      <c r="I599" s="26">
        <v>1592</v>
      </c>
      <c r="J599" s="26">
        <v>1592</v>
      </c>
      <c r="K599" s="32">
        <f>J599/I599</f>
        <v>1</v>
      </c>
      <c r="L599" s="135"/>
      <c r="M599" s="20"/>
      <c r="N599" s="20" t="s">
        <v>247</v>
      </c>
      <c r="O599" s="135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231</v>
      </c>
      <c r="G600" s="19" t="s">
        <v>232</v>
      </c>
      <c r="H600" s="20" t="s">
        <v>233</v>
      </c>
      <c r="I600" s="27">
        <v>156</v>
      </c>
      <c r="J600" s="27">
        <v>156</v>
      </c>
      <c r="K600" s="32">
        <f>J600/I600</f>
        <v>1</v>
      </c>
      <c r="L600" s="135"/>
      <c r="M600" s="20"/>
      <c r="N600" s="19" t="s">
        <v>203</v>
      </c>
      <c r="O600" s="135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234</v>
      </c>
      <c r="G601" s="19" t="s">
        <v>235</v>
      </c>
      <c r="H601" s="20" t="s">
        <v>236</v>
      </c>
      <c r="I601" s="20">
        <v>166.4</v>
      </c>
      <c r="J601" s="20">
        <v>166.4</v>
      </c>
      <c r="K601" s="32">
        <f>J601/I601</f>
        <v>1</v>
      </c>
      <c r="L601" s="136"/>
      <c r="M601" s="20"/>
      <c r="N601" s="19" t="s">
        <v>203</v>
      </c>
      <c r="O601" s="136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2" t="s">
        <v>609</v>
      </c>
      <c r="G603" s="113"/>
      <c r="H603" s="113"/>
      <c r="I603" s="113"/>
      <c r="J603" s="113"/>
      <c r="K603" s="113"/>
      <c r="L603" s="113"/>
      <c r="M603" s="113"/>
      <c r="N603" s="113"/>
      <c r="O603" s="114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2" t="s">
        <v>192</v>
      </c>
      <c r="G604" s="113"/>
      <c r="H604" s="113"/>
      <c r="I604" s="113"/>
      <c r="J604" s="113"/>
      <c r="K604" s="113"/>
      <c r="L604" s="113"/>
      <c r="M604" s="113"/>
      <c r="N604" s="113"/>
      <c r="O604" s="114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8" t="s">
        <v>193</v>
      </c>
      <c r="G605" s="118"/>
      <c r="H605" s="118"/>
      <c r="I605" s="118"/>
      <c r="J605" s="118"/>
      <c r="K605" s="19" t="s">
        <v>186</v>
      </c>
      <c r="L605" s="19" t="s">
        <v>187</v>
      </c>
      <c r="M605" s="118" t="s">
        <v>188</v>
      </c>
      <c r="N605" s="118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194</v>
      </c>
      <c r="G606" s="19" t="s">
        <v>195</v>
      </c>
      <c r="H606" s="20" t="s">
        <v>430</v>
      </c>
      <c r="I606" s="20" t="s">
        <v>196</v>
      </c>
      <c r="J606" s="20">
        <v>20</v>
      </c>
      <c r="K606" s="32">
        <f>J606/20</f>
        <v>1</v>
      </c>
      <c r="L606" s="115">
        <f>(K606+K607+K608+K609+K610+K611)/6</f>
        <v>1</v>
      </c>
      <c r="M606" s="20"/>
      <c r="N606" s="19" t="s">
        <v>198</v>
      </c>
      <c r="O606" s="115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199</v>
      </c>
      <c r="G607" s="19" t="s">
        <v>610</v>
      </c>
      <c r="H607" s="20" t="s">
        <v>201</v>
      </c>
      <c r="I607" s="20" t="s">
        <v>579</v>
      </c>
      <c r="J607" s="22">
        <v>2900</v>
      </c>
      <c r="K607" s="32">
        <f>J607/2900</f>
        <v>1</v>
      </c>
      <c r="L607" s="135"/>
      <c r="M607" s="20"/>
      <c r="N607" s="19" t="s">
        <v>203</v>
      </c>
      <c r="O607" s="135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204</v>
      </c>
      <c r="G608" s="19" t="s">
        <v>611</v>
      </c>
      <c r="H608" s="19" t="s">
        <v>206</v>
      </c>
      <c r="I608" s="20" t="s">
        <v>207</v>
      </c>
      <c r="J608" s="20">
        <v>1</v>
      </c>
      <c r="K608" s="32">
        <f>J608/1</f>
        <v>1</v>
      </c>
      <c r="L608" s="135"/>
      <c r="M608" s="20"/>
      <c r="N608" s="19" t="s">
        <v>203</v>
      </c>
      <c r="O608" s="135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208</v>
      </c>
      <c r="G609" s="19" t="s">
        <v>612</v>
      </c>
      <c r="H609" s="19" t="s">
        <v>210</v>
      </c>
      <c r="I609" s="20" t="s">
        <v>207</v>
      </c>
      <c r="J609" s="20">
        <v>1</v>
      </c>
      <c r="K609" s="32">
        <f>J609/1</f>
        <v>1</v>
      </c>
      <c r="L609" s="135"/>
      <c r="M609" s="20"/>
      <c r="N609" s="19" t="s">
        <v>203</v>
      </c>
      <c r="O609" s="135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211</v>
      </c>
      <c r="G610" s="19" t="s">
        <v>613</v>
      </c>
      <c r="H610" s="19" t="s">
        <v>213</v>
      </c>
      <c r="I610" s="20" t="s">
        <v>614</v>
      </c>
      <c r="J610" s="20">
        <v>182</v>
      </c>
      <c r="K610" s="32">
        <f>J610/182</f>
        <v>1</v>
      </c>
      <c r="L610" s="135"/>
      <c r="M610" s="20"/>
      <c r="N610" s="19" t="s">
        <v>203</v>
      </c>
      <c r="O610" s="135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215</v>
      </c>
      <c r="G611" s="19" t="s">
        <v>216</v>
      </c>
      <c r="H611" s="20" t="s">
        <v>217</v>
      </c>
      <c r="I611" s="20" t="s">
        <v>207</v>
      </c>
      <c r="J611" s="20">
        <v>1</v>
      </c>
      <c r="K611" s="32">
        <f>J611/1</f>
        <v>1</v>
      </c>
      <c r="L611" s="136"/>
      <c r="M611" s="20"/>
      <c r="N611" s="19" t="s">
        <v>198</v>
      </c>
      <c r="O611" s="135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8" t="s">
        <v>219</v>
      </c>
      <c r="G612" s="118"/>
      <c r="H612" s="118"/>
      <c r="I612" s="118"/>
      <c r="J612" s="118"/>
      <c r="K612" s="20" t="s">
        <v>189</v>
      </c>
      <c r="L612" s="20" t="s">
        <v>190</v>
      </c>
      <c r="M612" s="119" t="s">
        <v>188</v>
      </c>
      <c r="N612" s="119"/>
      <c r="O612" s="135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194</v>
      </c>
      <c r="G613" s="19" t="s">
        <v>615</v>
      </c>
      <c r="H613" s="20"/>
      <c r="I613" s="20"/>
      <c r="J613" s="20"/>
      <c r="K613" s="20"/>
      <c r="L613" s="20"/>
      <c r="M613" s="20"/>
      <c r="N613" s="20"/>
      <c r="O613" s="135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221</v>
      </c>
      <c r="G614" s="19" t="s">
        <v>222</v>
      </c>
      <c r="H614" s="20" t="s">
        <v>223</v>
      </c>
      <c r="I614" s="24">
        <v>190</v>
      </c>
      <c r="J614" s="24">
        <v>190</v>
      </c>
      <c r="K614" s="32">
        <f>J614/I614</f>
        <v>1</v>
      </c>
      <c r="L614" s="115">
        <f>(K614+K615+K616+K617+K618)/5</f>
        <v>1</v>
      </c>
      <c r="M614" s="20"/>
      <c r="N614" s="19" t="s">
        <v>203</v>
      </c>
      <c r="O614" s="135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224</v>
      </c>
      <c r="G615" s="19" t="s">
        <v>616</v>
      </c>
      <c r="H615" s="20" t="s">
        <v>226</v>
      </c>
      <c r="I615" s="25">
        <v>7313.68</v>
      </c>
      <c r="J615" s="25">
        <v>7313.68</v>
      </c>
      <c r="K615" s="32">
        <f>J615/I615</f>
        <v>1</v>
      </c>
      <c r="L615" s="135"/>
      <c r="M615" s="20"/>
      <c r="N615" s="19" t="s">
        <v>247</v>
      </c>
      <c r="O615" s="135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228</v>
      </c>
      <c r="G616" s="19" t="s">
        <v>229</v>
      </c>
      <c r="H616" s="20" t="s">
        <v>230</v>
      </c>
      <c r="I616" s="26">
        <v>1389.6</v>
      </c>
      <c r="J616" s="26">
        <v>1389.6</v>
      </c>
      <c r="K616" s="32">
        <f>J616/I616</f>
        <v>1</v>
      </c>
      <c r="L616" s="135"/>
      <c r="M616" s="20"/>
      <c r="N616" s="20" t="s">
        <v>247</v>
      </c>
      <c r="O616" s="135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231</v>
      </c>
      <c r="G617" s="19" t="s">
        <v>617</v>
      </c>
      <c r="H617" s="20" t="s">
        <v>233</v>
      </c>
      <c r="I617" s="27">
        <v>208</v>
      </c>
      <c r="J617" s="27">
        <v>208</v>
      </c>
      <c r="K617" s="32">
        <f>J617/I617</f>
        <v>1</v>
      </c>
      <c r="L617" s="135"/>
      <c r="M617" s="20"/>
      <c r="N617" s="19" t="s">
        <v>203</v>
      </c>
      <c r="O617" s="135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234</v>
      </c>
      <c r="G618" s="19" t="s">
        <v>618</v>
      </c>
      <c r="H618" s="20" t="s">
        <v>236</v>
      </c>
      <c r="I618" s="20">
        <v>150.80000000000001</v>
      </c>
      <c r="J618" s="20">
        <v>150.80000000000001</v>
      </c>
      <c r="K618" s="32">
        <f>J618/I618</f>
        <v>1</v>
      </c>
      <c r="L618" s="136"/>
      <c r="M618" s="20"/>
      <c r="N618" s="19" t="s">
        <v>203</v>
      </c>
      <c r="O618" s="136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2" t="s">
        <v>619</v>
      </c>
      <c r="G620" s="113"/>
      <c r="H620" s="113"/>
      <c r="I620" s="113"/>
      <c r="J620" s="113"/>
      <c r="K620" s="113"/>
      <c r="L620" s="113"/>
      <c r="M620" s="113"/>
      <c r="N620" s="113"/>
      <c r="O620" s="114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2" t="s">
        <v>192</v>
      </c>
      <c r="G621" s="113"/>
      <c r="H621" s="113"/>
      <c r="I621" s="113"/>
      <c r="J621" s="113"/>
      <c r="K621" s="113"/>
      <c r="L621" s="113"/>
      <c r="M621" s="113"/>
      <c r="N621" s="113"/>
      <c r="O621" s="114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8" t="s">
        <v>193</v>
      </c>
      <c r="G622" s="118"/>
      <c r="H622" s="118"/>
      <c r="I622" s="118"/>
      <c r="J622" s="118"/>
      <c r="K622" s="19" t="s">
        <v>186</v>
      </c>
      <c r="L622" s="19" t="s">
        <v>187</v>
      </c>
      <c r="M622" s="118" t="s">
        <v>188</v>
      </c>
      <c r="N622" s="118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194</v>
      </c>
      <c r="G623" s="19" t="s">
        <v>195</v>
      </c>
      <c r="H623" s="20" t="s">
        <v>430</v>
      </c>
      <c r="I623" s="20" t="s">
        <v>196</v>
      </c>
      <c r="J623" s="20">
        <v>57</v>
      </c>
      <c r="K623" s="32">
        <f>J623/20</f>
        <v>2.85</v>
      </c>
      <c r="L623" s="115">
        <f>(K623+K624+K625+K626+K627+K628)/6</f>
        <v>1.3083333333333333</v>
      </c>
      <c r="M623" s="19" t="s">
        <v>197</v>
      </c>
      <c r="N623" s="19" t="s">
        <v>198</v>
      </c>
      <c r="O623" s="115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199</v>
      </c>
      <c r="G624" s="19" t="s">
        <v>620</v>
      </c>
      <c r="H624" s="20" t="s">
        <v>201</v>
      </c>
      <c r="I624" s="20" t="s">
        <v>542</v>
      </c>
      <c r="J624" s="22">
        <v>3200</v>
      </c>
      <c r="K624" s="32">
        <f>J624/3200</f>
        <v>1</v>
      </c>
      <c r="L624" s="135"/>
      <c r="M624" s="20"/>
      <c r="N624" s="19" t="s">
        <v>203</v>
      </c>
      <c r="O624" s="135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204</v>
      </c>
      <c r="G625" s="19" t="s">
        <v>621</v>
      </c>
      <c r="H625" s="19" t="s">
        <v>206</v>
      </c>
      <c r="I625" s="20" t="s">
        <v>207</v>
      </c>
      <c r="J625" s="20">
        <v>1</v>
      </c>
      <c r="K625" s="32">
        <f>J625/1</f>
        <v>1</v>
      </c>
      <c r="L625" s="135"/>
      <c r="M625" s="20"/>
      <c r="N625" s="19" t="s">
        <v>203</v>
      </c>
      <c r="O625" s="135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208</v>
      </c>
      <c r="G626" s="19" t="s">
        <v>622</v>
      </c>
      <c r="H626" s="19" t="s">
        <v>210</v>
      </c>
      <c r="I626" s="20" t="s">
        <v>207</v>
      </c>
      <c r="J626" s="20">
        <v>1</v>
      </c>
      <c r="K626" s="32">
        <f>J626/1</f>
        <v>1</v>
      </c>
      <c r="L626" s="135"/>
      <c r="M626" s="20"/>
      <c r="N626" s="19" t="s">
        <v>203</v>
      </c>
      <c r="O626" s="135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211</v>
      </c>
      <c r="G627" s="19" t="s">
        <v>252</v>
      </c>
      <c r="H627" s="19" t="s">
        <v>213</v>
      </c>
      <c r="I627" s="20" t="s">
        <v>253</v>
      </c>
      <c r="J627" s="20">
        <v>51</v>
      </c>
      <c r="K627" s="32">
        <f>J627/51</f>
        <v>1</v>
      </c>
      <c r="L627" s="135"/>
      <c r="M627" s="20"/>
      <c r="N627" s="19" t="s">
        <v>203</v>
      </c>
      <c r="O627" s="135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215</v>
      </c>
      <c r="G628" s="19" t="s">
        <v>216</v>
      </c>
      <c r="H628" s="20" t="s">
        <v>217</v>
      </c>
      <c r="I628" s="20" t="s">
        <v>207</v>
      </c>
      <c r="J628" s="20">
        <v>1</v>
      </c>
      <c r="K628" s="32">
        <f>J628/1</f>
        <v>1</v>
      </c>
      <c r="L628" s="136"/>
      <c r="M628" s="20"/>
      <c r="N628" s="19" t="s">
        <v>198</v>
      </c>
      <c r="O628" s="135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8" t="s">
        <v>219</v>
      </c>
      <c r="G629" s="118"/>
      <c r="H629" s="118"/>
      <c r="I629" s="118"/>
      <c r="J629" s="118"/>
      <c r="K629" s="20" t="s">
        <v>189</v>
      </c>
      <c r="L629" s="20" t="s">
        <v>190</v>
      </c>
      <c r="M629" s="119" t="s">
        <v>188</v>
      </c>
      <c r="N629" s="119"/>
      <c r="O629" s="135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194</v>
      </c>
      <c r="G630" s="19" t="s">
        <v>254</v>
      </c>
      <c r="H630" s="20"/>
      <c r="I630" s="20"/>
      <c r="J630" s="20"/>
      <c r="K630" s="20"/>
      <c r="L630" s="20"/>
      <c r="M630" s="20"/>
      <c r="N630" s="20"/>
      <c r="O630" s="135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221</v>
      </c>
      <c r="G631" s="19" t="s">
        <v>222</v>
      </c>
      <c r="H631" s="20" t="s">
        <v>223</v>
      </c>
      <c r="I631" s="24">
        <v>250</v>
      </c>
      <c r="J631" s="24">
        <v>250</v>
      </c>
      <c r="K631" s="32">
        <f>J631/I631</f>
        <v>1</v>
      </c>
      <c r="L631" s="115">
        <f>(K631+K632+K633+K634+K635)/5</f>
        <v>1.003125</v>
      </c>
      <c r="M631" s="19"/>
      <c r="N631" s="19" t="s">
        <v>203</v>
      </c>
      <c r="O631" s="135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224</v>
      </c>
      <c r="G632" s="19" t="s">
        <v>225</v>
      </c>
      <c r="H632" s="20" t="s">
        <v>226</v>
      </c>
      <c r="I632" s="25">
        <v>9946.7999999999993</v>
      </c>
      <c r="J632" s="25">
        <v>9946.7999999999993</v>
      </c>
      <c r="K632" s="32">
        <f>J632/I632</f>
        <v>1</v>
      </c>
      <c r="L632" s="135"/>
      <c r="M632" s="20"/>
      <c r="N632" s="19" t="s">
        <v>247</v>
      </c>
      <c r="O632" s="135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228</v>
      </c>
      <c r="G633" s="19" t="s">
        <v>229</v>
      </c>
      <c r="H633" s="20" t="s">
        <v>230</v>
      </c>
      <c r="I633" s="26">
        <v>2486.6999999999998</v>
      </c>
      <c r="J633" s="26">
        <v>2486.6999999999998</v>
      </c>
      <c r="K633" s="32">
        <f>J633/I633</f>
        <v>1</v>
      </c>
      <c r="L633" s="135"/>
      <c r="M633" s="20"/>
      <c r="N633" s="20" t="s">
        <v>247</v>
      </c>
      <c r="O633" s="135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231</v>
      </c>
      <c r="G634" s="19" t="s">
        <v>232</v>
      </c>
      <c r="H634" s="20" t="s">
        <v>233</v>
      </c>
      <c r="I634" s="27">
        <v>208</v>
      </c>
      <c r="J634" s="27">
        <v>208</v>
      </c>
      <c r="K634" s="32">
        <f>J634/I634</f>
        <v>1</v>
      </c>
      <c r="L634" s="135"/>
      <c r="M634" s="20"/>
      <c r="N634" s="19" t="s">
        <v>203</v>
      </c>
      <c r="O634" s="135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234</v>
      </c>
      <c r="G635" s="19" t="s">
        <v>235</v>
      </c>
      <c r="H635" s="20" t="s">
        <v>236</v>
      </c>
      <c r="I635" s="20">
        <v>166.4</v>
      </c>
      <c r="J635" s="20">
        <v>169</v>
      </c>
      <c r="K635" s="32">
        <f>J635/I635</f>
        <v>1.015625</v>
      </c>
      <c r="L635" s="136"/>
      <c r="M635" s="19"/>
      <c r="N635" s="19" t="s">
        <v>203</v>
      </c>
      <c r="O635" s="136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2" t="s">
        <v>268</v>
      </c>
      <c r="G637" s="113"/>
      <c r="H637" s="113"/>
      <c r="I637" s="113"/>
      <c r="J637" s="113"/>
      <c r="K637" s="113"/>
      <c r="L637" s="113"/>
      <c r="M637" s="113"/>
      <c r="N637" s="113"/>
      <c r="O637" s="114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2" t="s">
        <v>192</v>
      </c>
      <c r="G638" s="113"/>
      <c r="H638" s="113"/>
      <c r="I638" s="113"/>
      <c r="J638" s="113"/>
      <c r="K638" s="113"/>
      <c r="L638" s="113"/>
      <c r="M638" s="113"/>
      <c r="N638" s="113"/>
      <c r="O638" s="114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8" t="s">
        <v>193</v>
      </c>
      <c r="G639" s="118"/>
      <c r="H639" s="118"/>
      <c r="I639" s="118"/>
      <c r="J639" s="118"/>
      <c r="K639" s="19" t="s">
        <v>186</v>
      </c>
      <c r="L639" s="19" t="s">
        <v>187</v>
      </c>
      <c r="M639" s="118" t="s">
        <v>188</v>
      </c>
      <c r="N639" s="118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194</v>
      </c>
      <c r="G640" s="19" t="s">
        <v>195</v>
      </c>
      <c r="H640" s="20" t="s">
        <v>430</v>
      </c>
      <c r="I640" s="20" t="s">
        <v>196</v>
      </c>
      <c r="J640" s="20">
        <v>50</v>
      </c>
      <c r="K640" s="32">
        <f>J640/20</f>
        <v>2.5</v>
      </c>
      <c r="L640" s="115">
        <f>(K640+K641+K642+K643+K644+K645)/6</f>
        <v>1.25</v>
      </c>
      <c r="M640" s="19" t="s">
        <v>197</v>
      </c>
      <c r="N640" s="19" t="s">
        <v>198</v>
      </c>
      <c r="O640" s="115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199</v>
      </c>
      <c r="G641" s="19" t="s">
        <v>269</v>
      </c>
      <c r="H641" s="20" t="s">
        <v>201</v>
      </c>
      <c r="I641" s="20" t="s">
        <v>270</v>
      </c>
      <c r="J641" s="22">
        <v>3250</v>
      </c>
      <c r="K641" s="32">
        <f>J641/3250</f>
        <v>1</v>
      </c>
      <c r="L641" s="135"/>
      <c r="M641" s="20"/>
      <c r="N641" s="19" t="s">
        <v>203</v>
      </c>
      <c r="O641" s="135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204</v>
      </c>
      <c r="G642" s="19" t="s">
        <v>271</v>
      </c>
      <c r="H642" s="19" t="s">
        <v>206</v>
      </c>
      <c r="I642" s="20" t="s">
        <v>207</v>
      </c>
      <c r="J642" s="20">
        <v>1</v>
      </c>
      <c r="K642" s="32">
        <f>J642/1</f>
        <v>1</v>
      </c>
      <c r="L642" s="135"/>
      <c r="M642" s="20"/>
      <c r="N642" s="19" t="s">
        <v>203</v>
      </c>
      <c r="O642" s="135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208</v>
      </c>
      <c r="G643" s="19" t="s">
        <v>272</v>
      </c>
      <c r="H643" s="19" t="s">
        <v>210</v>
      </c>
      <c r="I643" s="20" t="s">
        <v>207</v>
      </c>
      <c r="J643" s="20">
        <v>1</v>
      </c>
      <c r="K643" s="32">
        <f>J643/1</f>
        <v>1</v>
      </c>
      <c r="L643" s="135"/>
      <c r="M643" s="20"/>
      <c r="N643" s="19" t="s">
        <v>203</v>
      </c>
      <c r="O643" s="135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211</v>
      </c>
      <c r="G644" s="19" t="s">
        <v>273</v>
      </c>
      <c r="H644" s="19" t="s">
        <v>213</v>
      </c>
      <c r="I644" s="20" t="s">
        <v>274</v>
      </c>
      <c r="J644" s="20">
        <v>99</v>
      </c>
      <c r="K644" s="32">
        <f>J644/99</f>
        <v>1</v>
      </c>
      <c r="L644" s="135"/>
      <c r="M644" s="20"/>
      <c r="N644" s="19" t="s">
        <v>203</v>
      </c>
      <c r="O644" s="135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215</v>
      </c>
      <c r="G645" s="19" t="s">
        <v>216</v>
      </c>
      <c r="H645" s="20" t="s">
        <v>217</v>
      </c>
      <c r="I645" s="20" t="s">
        <v>207</v>
      </c>
      <c r="J645" s="20">
        <v>1</v>
      </c>
      <c r="K645" s="32">
        <f>J645/1</f>
        <v>1</v>
      </c>
      <c r="L645" s="136"/>
      <c r="M645" s="20"/>
      <c r="N645" s="19" t="s">
        <v>198</v>
      </c>
      <c r="O645" s="135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8" t="s">
        <v>219</v>
      </c>
      <c r="G646" s="118"/>
      <c r="H646" s="118"/>
      <c r="I646" s="118"/>
      <c r="J646" s="118"/>
      <c r="K646" s="20" t="s">
        <v>189</v>
      </c>
      <c r="L646" s="20" t="s">
        <v>190</v>
      </c>
      <c r="M646" s="119" t="s">
        <v>188</v>
      </c>
      <c r="N646" s="119"/>
      <c r="O646" s="135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194</v>
      </c>
      <c r="G647" s="19" t="s">
        <v>634</v>
      </c>
      <c r="H647" s="20"/>
      <c r="I647" s="20"/>
      <c r="J647" s="20"/>
      <c r="K647" s="20"/>
      <c r="L647" s="20"/>
      <c r="M647" s="20"/>
      <c r="N647" s="20"/>
      <c r="O647" s="135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221</v>
      </c>
      <c r="G648" s="19" t="s">
        <v>222</v>
      </c>
      <c r="H648" s="20" t="s">
        <v>223</v>
      </c>
      <c r="I648" s="24">
        <v>247</v>
      </c>
      <c r="J648" s="24">
        <v>247</v>
      </c>
      <c r="K648" s="32">
        <f>J648/I648</f>
        <v>1</v>
      </c>
      <c r="L648" s="115">
        <f>(K648+K649+K650+K651+K652)/5</f>
        <v>1</v>
      </c>
      <c r="M648" s="20"/>
      <c r="N648" s="19" t="s">
        <v>203</v>
      </c>
      <c r="O648" s="135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224</v>
      </c>
      <c r="G649" s="19" t="s">
        <v>225</v>
      </c>
      <c r="H649" s="20" t="s">
        <v>226</v>
      </c>
      <c r="I649" s="25">
        <v>6911.09</v>
      </c>
      <c r="J649" s="25">
        <v>6911.09</v>
      </c>
      <c r="K649" s="32">
        <f>J649/I649</f>
        <v>1</v>
      </c>
      <c r="L649" s="135"/>
      <c r="M649" s="20"/>
      <c r="N649" s="19" t="s">
        <v>247</v>
      </c>
      <c r="O649" s="135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228</v>
      </c>
      <c r="G650" s="19" t="s">
        <v>229</v>
      </c>
      <c r="H650" s="20" t="s">
        <v>230</v>
      </c>
      <c r="I650" s="26">
        <v>1707.04</v>
      </c>
      <c r="J650" s="26">
        <v>1707.04</v>
      </c>
      <c r="K650" s="32">
        <f>J650/I650</f>
        <v>1</v>
      </c>
      <c r="L650" s="135"/>
      <c r="M650" s="20"/>
      <c r="N650" s="20" t="s">
        <v>247</v>
      </c>
      <c r="O650" s="135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231</v>
      </c>
      <c r="G651" s="19" t="s">
        <v>232</v>
      </c>
      <c r="H651" s="20" t="s">
        <v>233</v>
      </c>
      <c r="I651" s="27">
        <v>208</v>
      </c>
      <c r="J651" s="27">
        <v>208</v>
      </c>
      <c r="K651" s="32">
        <f>J651/I651</f>
        <v>1</v>
      </c>
      <c r="L651" s="135"/>
      <c r="M651" s="20"/>
      <c r="N651" s="19" t="s">
        <v>203</v>
      </c>
      <c r="O651" s="135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234</v>
      </c>
      <c r="G652" s="19" t="s">
        <v>235</v>
      </c>
      <c r="H652" s="20" t="s">
        <v>236</v>
      </c>
      <c r="I652" s="20">
        <v>169</v>
      </c>
      <c r="J652" s="20">
        <v>169</v>
      </c>
      <c r="K652" s="32">
        <f>J652/I652</f>
        <v>1</v>
      </c>
      <c r="L652" s="136"/>
      <c r="M652" s="20"/>
      <c r="N652" s="19" t="s">
        <v>203</v>
      </c>
      <c r="O652" s="136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2" t="s">
        <v>635</v>
      </c>
      <c r="G654" s="113"/>
      <c r="H654" s="113"/>
      <c r="I654" s="113"/>
      <c r="J654" s="113"/>
      <c r="K654" s="113"/>
      <c r="L654" s="113"/>
      <c r="M654" s="113"/>
      <c r="N654" s="113"/>
      <c r="O654" s="114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2" t="s">
        <v>639</v>
      </c>
      <c r="G655" s="113"/>
      <c r="H655" s="113"/>
      <c r="I655" s="113"/>
      <c r="J655" s="113"/>
      <c r="K655" s="113"/>
      <c r="L655" s="113"/>
      <c r="M655" s="113"/>
      <c r="N655" s="113"/>
      <c r="O655" s="114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8" t="s">
        <v>193</v>
      </c>
      <c r="G656" s="118"/>
      <c r="H656" s="118"/>
      <c r="I656" s="118"/>
      <c r="J656" s="118"/>
      <c r="K656" s="19" t="s">
        <v>186</v>
      </c>
      <c r="L656" s="19" t="s">
        <v>187</v>
      </c>
      <c r="M656" s="118" t="s">
        <v>188</v>
      </c>
      <c r="N656" s="118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194</v>
      </c>
      <c r="G657" s="37" t="s">
        <v>439</v>
      </c>
      <c r="H657" s="37" t="s">
        <v>431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194</v>
      </c>
      <c r="G659" s="39" t="s">
        <v>640</v>
      </c>
      <c r="H659" s="40" t="s">
        <v>430</v>
      </c>
      <c r="I659" s="20" t="s">
        <v>641</v>
      </c>
      <c r="J659" s="20">
        <v>50</v>
      </c>
      <c r="K659" s="21">
        <f>J659/50</f>
        <v>1</v>
      </c>
      <c r="L659" s="115">
        <f>(K659+K661+K662+K663+K664+K665+K666+K667+K668+K669+K670+K671+K672+K673+K674+K675)/16</f>
        <v>1</v>
      </c>
      <c r="M659" s="19"/>
      <c r="N659" s="19" t="s">
        <v>198</v>
      </c>
      <c r="O659" s="115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199</v>
      </c>
      <c r="G660" s="39" t="s">
        <v>642</v>
      </c>
      <c r="H660" s="40" t="s">
        <v>643</v>
      </c>
      <c r="I660" s="20">
        <v>0</v>
      </c>
      <c r="J660" s="20">
        <v>0</v>
      </c>
      <c r="K660" s="21">
        <v>0</v>
      </c>
      <c r="L660" s="116"/>
      <c r="M660" s="20"/>
      <c r="N660" s="19" t="s">
        <v>203</v>
      </c>
      <c r="O660" s="116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644</v>
      </c>
      <c r="G661" s="41" t="s">
        <v>645</v>
      </c>
      <c r="H661" s="40" t="s">
        <v>643</v>
      </c>
      <c r="I661" s="20" t="s">
        <v>646</v>
      </c>
      <c r="J661" s="20">
        <v>12</v>
      </c>
      <c r="K661" s="21">
        <f>J661/12</f>
        <v>1</v>
      </c>
      <c r="L661" s="116"/>
      <c r="M661" s="20"/>
      <c r="N661" s="19" t="s">
        <v>203</v>
      </c>
      <c r="O661" s="116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204</v>
      </c>
      <c r="G662" s="41" t="s">
        <v>647</v>
      </c>
      <c r="H662" s="40" t="s">
        <v>643</v>
      </c>
      <c r="I662" s="20" t="s">
        <v>648</v>
      </c>
      <c r="J662" s="20">
        <v>30</v>
      </c>
      <c r="K662" s="21">
        <f>J662/30</f>
        <v>1</v>
      </c>
      <c r="L662" s="116"/>
      <c r="M662" s="20"/>
      <c r="N662" s="19" t="s">
        <v>203</v>
      </c>
      <c r="O662" s="116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208</v>
      </c>
      <c r="G663" s="39" t="s">
        <v>649</v>
      </c>
      <c r="H663" s="40" t="s">
        <v>643</v>
      </c>
      <c r="I663" s="20" t="s">
        <v>650</v>
      </c>
      <c r="J663" s="20">
        <v>150</v>
      </c>
      <c r="K663" s="21">
        <f>J663/150</f>
        <v>1</v>
      </c>
      <c r="L663" s="116"/>
      <c r="M663" s="20"/>
      <c r="N663" s="19" t="s">
        <v>203</v>
      </c>
      <c r="O663" s="116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211</v>
      </c>
      <c r="G664" s="42" t="s">
        <v>651</v>
      </c>
      <c r="H664" s="43" t="s">
        <v>643</v>
      </c>
      <c r="I664" s="44" t="s">
        <v>652</v>
      </c>
      <c r="J664" s="44">
        <v>3</v>
      </c>
      <c r="K664" s="45">
        <f>J664/3</f>
        <v>1</v>
      </c>
      <c r="L664" s="116"/>
      <c r="M664" s="44"/>
      <c r="N664" s="19" t="s">
        <v>203</v>
      </c>
      <c r="O664" s="116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215</v>
      </c>
      <c r="G665" s="39" t="s">
        <v>653</v>
      </c>
      <c r="H665" s="40" t="s">
        <v>643</v>
      </c>
      <c r="I665" s="20" t="s">
        <v>652</v>
      </c>
      <c r="J665" s="20">
        <v>3</v>
      </c>
      <c r="K665" s="21">
        <f>J665/3</f>
        <v>1</v>
      </c>
      <c r="L665" s="116"/>
      <c r="M665" s="20"/>
      <c r="N665" s="19" t="s">
        <v>203</v>
      </c>
      <c r="O665" s="116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654</v>
      </c>
      <c r="G666" s="39" t="s">
        <v>655</v>
      </c>
      <c r="H666" s="40" t="s">
        <v>643</v>
      </c>
      <c r="I666" s="20" t="s">
        <v>646</v>
      </c>
      <c r="J666" s="20">
        <v>12</v>
      </c>
      <c r="K666" s="21">
        <f>J666/12</f>
        <v>1</v>
      </c>
      <c r="L666" s="116"/>
      <c r="M666" s="20"/>
      <c r="N666" s="19" t="s">
        <v>203</v>
      </c>
      <c r="O666" s="116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656</v>
      </c>
      <c r="G667" s="39" t="s">
        <v>657</v>
      </c>
      <c r="H667" s="40" t="s">
        <v>643</v>
      </c>
      <c r="I667" s="20" t="s">
        <v>652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658</v>
      </c>
      <c r="G668" s="39" t="s">
        <v>659</v>
      </c>
      <c r="H668" s="40" t="s">
        <v>643</v>
      </c>
      <c r="I668" s="20" t="s">
        <v>646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660</v>
      </c>
      <c r="G669" s="39" t="s">
        <v>661</v>
      </c>
      <c r="H669" s="40" t="s">
        <v>643</v>
      </c>
      <c r="I669" s="20" t="s">
        <v>646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662</v>
      </c>
      <c r="G670" s="39" t="s">
        <v>663</v>
      </c>
      <c r="H670" s="40" t="s">
        <v>643</v>
      </c>
      <c r="I670" s="20" t="s">
        <v>646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664</v>
      </c>
      <c r="G671" s="39" t="s">
        <v>665</v>
      </c>
      <c r="H671" s="40" t="s">
        <v>643</v>
      </c>
      <c r="I671" s="20" t="s">
        <v>646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666</v>
      </c>
      <c r="G672" s="39" t="s">
        <v>667</v>
      </c>
      <c r="H672" s="40" t="s">
        <v>643</v>
      </c>
      <c r="I672" s="20" t="s">
        <v>646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668</v>
      </c>
      <c r="G673" s="39" t="s">
        <v>669</v>
      </c>
      <c r="H673" s="40" t="s">
        <v>643</v>
      </c>
      <c r="I673" s="20" t="s">
        <v>652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670</v>
      </c>
      <c r="G674" s="39" t="s">
        <v>671</v>
      </c>
      <c r="H674" s="40" t="s">
        <v>643</v>
      </c>
      <c r="I674" s="20" t="s">
        <v>672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673</v>
      </c>
      <c r="G675" s="41" t="s">
        <v>674</v>
      </c>
      <c r="H675" s="40" t="s">
        <v>217</v>
      </c>
      <c r="I675" s="20" t="s">
        <v>207</v>
      </c>
      <c r="J675" s="20">
        <v>1</v>
      </c>
      <c r="K675" s="21">
        <f>J675/1</f>
        <v>1</v>
      </c>
      <c r="L675" s="117"/>
      <c r="M675" s="20"/>
      <c r="N675" s="19" t="s">
        <v>198</v>
      </c>
      <c r="O675" s="116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8" t="s">
        <v>219</v>
      </c>
      <c r="G676" s="118"/>
      <c r="H676" s="118"/>
      <c r="I676" s="118"/>
      <c r="J676" s="118"/>
      <c r="K676" s="20" t="s">
        <v>189</v>
      </c>
      <c r="L676" s="20" t="s">
        <v>190</v>
      </c>
      <c r="M676" s="119" t="s">
        <v>188</v>
      </c>
      <c r="N676" s="119"/>
      <c r="O676" s="116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194</v>
      </c>
      <c r="G677" s="37" t="s">
        <v>675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676</v>
      </c>
      <c r="G678" s="46" t="s">
        <v>677</v>
      </c>
      <c r="H678" s="19" t="s">
        <v>678</v>
      </c>
      <c r="I678" s="25">
        <v>3827</v>
      </c>
      <c r="J678" s="25">
        <v>3827</v>
      </c>
      <c r="K678" s="21">
        <f>J678/I678</f>
        <v>1</v>
      </c>
      <c r="L678" s="115">
        <v>1</v>
      </c>
      <c r="M678" s="20"/>
      <c r="N678" s="19" t="s">
        <v>203</v>
      </c>
      <c r="O678" s="116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291</v>
      </c>
      <c r="G679" s="46" t="s">
        <v>292</v>
      </c>
      <c r="H679" s="19" t="s">
        <v>678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203</v>
      </c>
      <c r="O679" s="116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293</v>
      </c>
      <c r="G680" s="46" t="s">
        <v>294</v>
      </c>
      <c r="H680" s="19" t="s">
        <v>678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203</v>
      </c>
      <c r="O680" s="116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295</v>
      </c>
      <c r="G681" s="46" t="s">
        <v>296</v>
      </c>
      <c r="H681" s="19" t="s">
        <v>678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203</v>
      </c>
      <c r="O681" s="116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297</v>
      </c>
      <c r="G682" s="46" t="s">
        <v>298</v>
      </c>
      <c r="H682" s="19" t="s">
        <v>678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203</v>
      </c>
      <c r="O682" s="116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299</v>
      </c>
      <c r="G683" s="46" t="s">
        <v>300</v>
      </c>
      <c r="H683" s="19" t="s">
        <v>678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203</v>
      </c>
      <c r="O683" s="116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301</v>
      </c>
      <c r="G684" s="46" t="s">
        <v>302</v>
      </c>
      <c r="H684" s="19" t="s">
        <v>678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203</v>
      </c>
      <c r="O684" s="116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303</v>
      </c>
      <c r="G685" s="46" t="s">
        <v>304</v>
      </c>
      <c r="H685" s="19" t="s">
        <v>678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203</v>
      </c>
      <c r="O685" s="116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305</v>
      </c>
      <c r="G686" s="46" t="s">
        <v>306</v>
      </c>
      <c r="H686" s="19" t="s">
        <v>678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203</v>
      </c>
      <c r="O686" s="116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307</v>
      </c>
      <c r="G687" s="46" t="s">
        <v>308</v>
      </c>
      <c r="H687" s="19" t="s">
        <v>678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309</v>
      </c>
      <c r="G688" s="46" t="s">
        <v>310</v>
      </c>
      <c r="H688" s="19" t="s">
        <v>678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311</v>
      </c>
      <c r="G689" s="46" t="s">
        <v>312</v>
      </c>
      <c r="H689" s="19" t="s">
        <v>678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313</v>
      </c>
      <c r="G690" s="46" t="s">
        <v>314</v>
      </c>
      <c r="H690" s="19" t="s">
        <v>678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315</v>
      </c>
      <c r="G691" s="46" t="s">
        <v>316</v>
      </c>
      <c r="H691" s="19" t="s">
        <v>678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317</v>
      </c>
      <c r="G692" s="46" t="s">
        <v>318</v>
      </c>
      <c r="H692" s="19" t="s">
        <v>678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319</v>
      </c>
      <c r="G693" s="46" t="s">
        <v>320</v>
      </c>
      <c r="H693" s="19" t="s">
        <v>226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321</v>
      </c>
      <c r="G694" s="46" t="s">
        <v>322</v>
      </c>
      <c r="H694" s="19" t="s">
        <v>323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324</v>
      </c>
      <c r="G695" s="49" t="s">
        <v>325</v>
      </c>
      <c r="H695" s="50" t="s">
        <v>326</v>
      </c>
      <c r="I695" s="51">
        <v>2838</v>
      </c>
      <c r="J695" s="51">
        <v>2838</v>
      </c>
      <c r="K695" s="45">
        <f t="shared" si="37"/>
        <v>1</v>
      </c>
      <c r="L695" s="116"/>
      <c r="M695" s="44"/>
      <c r="N695" s="50" t="s">
        <v>327</v>
      </c>
      <c r="O695" s="116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6"/>
      <c r="M696" s="20"/>
      <c r="N696" s="19"/>
      <c r="O696" s="116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199</v>
      </c>
      <c r="G697" s="53" t="s">
        <v>328</v>
      </c>
      <c r="H697" s="54"/>
      <c r="I697" s="55"/>
      <c r="J697" s="55"/>
      <c r="K697" s="56"/>
      <c r="L697" s="116"/>
      <c r="M697" s="54"/>
      <c r="N697" s="54"/>
      <c r="O697" s="116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644</v>
      </c>
      <c r="G698" s="38" t="s">
        <v>329</v>
      </c>
      <c r="H698" s="57" t="s">
        <v>330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203</v>
      </c>
      <c r="O698" s="116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331</v>
      </c>
      <c r="G699" s="58" t="s">
        <v>332</v>
      </c>
      <c r="H699" s="57" t="s">
        <v>217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203</v>
      </c>
      <c r="O699" s="116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333</v>
      </c>
      <c r="G700" s="58" t="s">
        <v>334</v>
      </c>
      <c r="H700" s="57" t="s">
        <v>226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333</v>
      </c>
      <c r="G701" s="38" t="s">
        <v>335</v>
      </c>
      <c r="H701" s="19" t="s">
        <v>336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247</v>
      </c>
      <c r="O701" s="116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6"/>
      <c r="M702" s="19"/>
      <c r="N702" s="20"/>
      <c r="O702" s="116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204</v>
      </c>
      <c r="G703" s="37" t="s">
        <v>337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338</v>
      </c>
      <c r="G704" s="38" t="s">
        <v>339</v>
      </c>
      <c r="H704" s="57" t="s">
        <v>678</v>
      </c>
      <c r="I704" s="25">
        <v>0</v>
      </c>
      <c r="J704" s="25">
        <v>0</v>
      </c>
      <c r="K704" s="21"/>
      <c r="L704" s="116"/>
      <c r="M704" s="20"/>
      <c r="N704" s="19" t="s">
        <v>203</v>
      </c>
      <c r="O704" s="116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340</v>
      </c>
      <c r="G705" s="38" t="s">
        <v>341</v>
      </c>
      <c r="H705" s="57" t="s">
        <v>678</v>
      </c>
      <c r="I705" s="25">
        <v>0</v>
      </c>
      <c r="J705" s="25">
        <v>0</v>
      </c>
      <c r="K705" s="21"/>
      <c r="L705" s="116"/>
      <c r="M705" s="20"/>
      <c r="N705" s="19" t="s">
        <v>203</v>
      </c>
      <c r="O705" s="116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342</v>
      </c>
      <c r="G706" s="38" t="s">
        <v>343</v>
      </c>
      <c r="H706" s="57" t="s">
        <v>678</v>
      </c>
      <c r="I706" s="25">
        <v>0</v>
      </c>
      <c r="J706" s="25">
        <v>0</v>
      </c>
      <c r="K706" s="21"/>
      <c r="L706" s="116"/>
      <c r="M706" s="20"/>
      <c r="N706" s="19" t="s">
        <v>203</v>
      </c>
      <c r="O706" s="116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344</v>
      </c>
      <c r="G707" s="38" t="s">
        <v>345</v>
      </c>
      <c r="H707" s="57" t="s">
        <v>678</v>
      </c>
      <c r="I707" s="25">
        <v>0</v>
      </c>
      <c r="J707" s="25">
        <v>0</v>
      </c>
      <c r="K707" s="21"/>
      <c r="L707" s="116"/>
      <c r="M707" s="20"/>
      <c r="N707" s="19" t="s">
        <v>203</v>
      </c>
      <c r="O707" s="116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346</v>
      </c>
      <c r="G708" s="38" t="s">
        <v>322</v>
      </c>
      <c r="H708" s="57" t="s">
        <v>336</v>
      </c>
      <c r="I708" s="25">
        <v>0</v>
      </c>
      <c r="J708" s="25">
        <v>0</v>
      </c>
      <c r="K708" s="21"/>
      <c r="L708" s="116"/>
      <c r="M708" s="20"/>
      <c r="N708" s="19" t="s">
        <v>203</v>
      </c>
      <c r="O708" s="116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208</v>
      </c>
      <c r="G709" s="37" t="s">
        <v>347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348</v>
      </c>
      <c r="G710" s="38" t="s">
        <v>349</v>
      </c>
      <c r="H710" s="57" t="s">
        <v>350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203</v>
      </c>
      <c r="O710" s="116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351</v>
      </c>
      <c r="G711" s="38" t="s">
        <v>322</v>
      </c>
      <c r="H711" s="19" t="s">
        <v>336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247</v>
      </c>
      <c r="O711" s="117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41" t="s">
        <v>352</v>
      </c>
      <c r="G712" s="141"/>
      <c r="H712" s="141"/>
      <c r="I712" s="141"/>
      <c r="J712" s="141"/>
      <c r="K712" s="141"/>
      <c r="L712" s="141"/>
      <c r="M712" s="141"/>
      <c r="N712" s="141"/>
      <c r="O712" s="14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8" t="s">
        <v>219</v>
      </c>
      <c r="G713" s="118"/>
      <c r="H713" s="118"/>
      <c r="I713" s="118"/>
      <c r="J713" s="118"/>
      <c r="K713" s="20" t="s">
        <v>189</v>
      </c>
      <c r="L713" s="20" t="s">
        <v>190</v>
      </c>
      <c r="M713" s="119" t="s">
        <v>188</v>
      </c>
      <c r="N713" s="119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194</v>
      </c>
      <c r="G714" s="59" t="s">
        <v>353</v>
      </c>
      <c r="H714" s="57" t="s">
        <v>217</v>
      </c>
      <c r="I714" s="25">
        <v>0</v>
      </c>
      <c r="J714" s="25">
        <v>0</v>
      </c>
      <c r="K714" s="21"/>
      <c r="L714" s="115">
        <f>(K714+K715)/2</f>
        <v>0</v>
      </c>
      <c r="M714" s="20"/>
      <c r="N714" s="19" t="s">
        <v>203</v>
      </c>
      <c r="O714" s="115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199</v>
      </c>
      <c r="G715" s="60" t="s">
        <v>335</v>
      </c>
      <c r="H715" s="19" t="s">
        <v>323</v>
      </c>
      <c r="I715" s="25">
        <v>0</v>
      </c>
      <c r="J715" s="25">
        <v>0</v>
      </c>
      <c r="K715" s="21"/>
      <c r="L715" s="136"/>
      <c r="M715" s="19"/>
      <c r="N715" s="20" t="s">
        <v>247</v>
      </c>
      <c r="O715" s="136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2" t="s">
        <v>354</v>
      </c>
      <c r="G717" s="113"/>
      <c r="H717" s="113"/>
      <c r="I717" s="113"/>
      <c r="J717" s="113"/>
      <c r="K717" s="113"/>
      <c r="L717" s="113"/>
      <c r="M717" s="113"/>
      <c r="N717" s="113"/>
      <c r="O717" s="114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2" t="s">
        <v>355</v>
      </c>
      <c r="G718" s="113"/>
      <c r="H718" s="113"/>
      <c r="I718" s="113"/>
      <c r="J718" s="113"/>
      <c r="K718" s="113"/>
      <c r="L718" s="113"/>
      <c r="M718" s="113"/>
      <c r="N718" s="113"/>
      <c r="O718" s="114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8" t="s">
        <v>193</v>
      </c>
      <c r="G719" s="118"/>
      <c r="H719" s="118"/>
      <c r="I719" s="118"/>
      <c r="J719" s="118"/>
      <c r="K719" s="19" t="s">
        <v>186</v>
      </c>
      <c r="L719" s="19" t="s">
        <v>187</v>
      </c>
      <c r="M719" s="118" t="s">
        <v>188</v>
      </c>
      <c r="N719" s="118"/>
      <c r="O719" s="124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194</v>
      </c>
      <c r="G720" s="37" t="s">
        <v>439</v>
      </c>
      <c r="H720" s="37" t="s">
        <v>431</v>
      </c>
      <c r="I720" s="20"/>
      <c r="J720" s="20"/>
      <c r="K720" s="20"/>
      <c r="L720" s="20"/>
      <c r="M720" s="20"/>
      <c r="N720" s="20"/>
      <c r="O720" s="125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194</v>
      </c>
      <c r="G721" s="39" t="s">
        <v>640</v>
      </c>
      <c r="H721" s="40" t="s">
        <v>430</v>
      </c>
      <c r="I721" s="20" t="s">
        <v>641</v>
      </c>
      <c r="J721" s="20">
        <v>100</v>
      </c>
      <c r="K721" s="21">
        <f>J721/50</f>
        <v>2</v>
      </c>
      <c r="L721" s="124">
        <f>(K721+K722+K723)/3</f>
        <v>2</v>
      </c>
      <c r="M721" s="19" t="s">
        <v>197</v>
      </c>
      <c r="N721" s="19" t="s">
        <v>198</v>
      </c>
      <c r="O721" s="125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199</v>
      </c>
      <c r="G722" s="39" t="s">
        <v>356</v>
      </c>
      <c r="H722" s="40" t="s">
        <v>357</v>
      </c>
      <c r="I722" s="20" t="s">
        <v>207</v>
      </c>
      <c r="J722" s="20">
        <v>6</v>
      </c>
      <c r="K722" s="21">
        <f>J722/2</f>
        <v>3</v>
      </c>
      <c r="L722" s="133"/>
      <c r="M722" s="19"/>
      <c r="N722" s="19" t="s">
        <v>203</v>
      </c>
      <c r="O722" s="125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204</v>
      </c>
      <c r="G723" s="39" t="s">
        <v>216</v>
      </c>
      <c r="H723" s="40" t="s">
        <v>217</v>
      </c>
      <c r="I723" s="20" t="s">
        <v>207</v>
      </c>
      <c r="J723" s="20">
        <v>1</v>
      </c>
      <c r="K723" s="21">
        <f>J723/1</f>
        <v>1</v>
      </c>
      <c r="L723" s="134"/>
      <c r="M723" s="19"/>
      <c r="N723" s="19" t="s">
        <v>198</v>
      </c>
      <c r="O723" s="125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8" t="s">
        <v>219</v>
      </c>
      <c r="G724" s="118"/>
      <c r="H724" s="118"/>
      <c r="I724" s="118"/>
      <c r="J724" s="118"/>
      <c r="K724" s="20" t="s">
        <v>189</v>
      </c>
      <c r="L724" s="20" t="s">
        <v>190</v>
      </c>
      <c r="M724" s="118" t="s">
        <v>188</v>
      </c>
      <c r="N724" s="118"/>
      <c r="O724" s="125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194</v>
      </c>
      <c r="G725" s="61" t="s">
        <v>358</v>
      </c>
      <c r="H725" s="57"/>
      <c r="I725" s="20"/>
      <c r="J725" s="20"/>
      <c r="K725" s="20"/>
      <c r="L725" s="20"/>
      <c r="M725" s="19"/>
      <c r="N725" s="19"/>
      <c r="O725" s="125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676</v>
      </c>
      <c r="G726" s="61" t="s">
        <v>359</v>
      </c>
      <c r="H726" s="57" t="s">
        <v>360</v>
      </c>
      <c r="I726" s="20">
        <v>1052</v>
      </c>
      <c r="J726" s="20">
        <v>8498</v>
      </c>
      <c r="K726" s="21">
        <f>J726/I726</f>
        <v>8.077946768060837</v>
      </c>
      <c r="L726" s="124">
        <f>(K726+K727+K728)/3</f>
        <v>3.0648398038990989</v>
      </c>
      <c r="M726" s="19" t="s">
        <v>361</v>
      </c>
      <c r="N726" s="19" t="s">
        <v>203</v>
      </c>
      <c r="O726" s="125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319</v>
      </c>
      <c r="G727" s="61" t="s">
        <v>362</v>
      </c>
      <c r="H727" s="57" t="s">
        <v>226</v>
      </c>
      <c r="I727" s="22">
        <v>10665.4</v>
      </c>
      <c r="J727" s="25">
        <v>1311.83</v>
      </c>
      <c r="K727" s="21">
        <f>J727/I727</f>
        <v>0.12299866859189529</v>
      </c>
      <c r="L727" s="137"/>
      <c r="M727" s="19" t="s">
        <v>363</v>
      </c>
      <c r="N727" s="19" t="s">
        <v>203</v>
      </c>
      <c r="O727" s="125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321</v>
      </c>
      <c r="G728" s="61" t="s">
        <v>229</v>
      </c>
      <c r="H728" s="57" t="s">
        <v>336</v>
      </c>
      <c r="I728" s="20">
        <v>11220</v>
      </c>
      <c r="J728" s="20">
        <v>11147.9</v>
      </c>
      <c r="K728" s="21">
        <f>J728/I728</f>
        <v>0.99357397504456324</v>
      </c>
      <c r="L728" s="137"/>
      <c r="M728" s="19" t="s">
        <v>364</v>
      </c>
      <c r="N728" s="19" t="s">
        <v>203</v>
      </c>
      <c r="O728" s="125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40" t="s">
        <v>365</v>
      </c>
      <c r="G730" s="140"/>
      <c r="H730" s="140"/>
      <c r="I730" s="140"/>
      <c r="J730" s="140"/>
      <c r="K730" s="140"/>
      <c r="L730" s="140"/>
      <c r="M730" s="140"/>
      <c r="N730" s="140"/>
      <c r="O730" s="14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8" t="s">
        <v>193</v>
      </c>
      <c r="G731" s="118"/>
      <c r="H731" s="118"/>
      <c r="I731" s="118"/>
      <c r="J731" s="118"/>
      <c r="K731" s="19" t="s">
        <v>186</v>
      </c>
      <c r="L731" s="19" t="s">
        <v>187</v>
      </c>
      <c r="M731" s="118" t="s">
        <v>188</v>
      </c>
      <c r="N731" s="118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194</v>
      </c>
      <c r="G732" s="37" t="s">
        <v>439</v>
      </c>
      <c r="H732" s="37" t="s">
        <v>431</v>
      </c>
      <c r="I732" s="20"/>
      <c r="J732" s="20"/>
      <c r="K732" s="20"/>
      <c r="L732" s="124">
        <f>(K733+K734+K736+K735)/4</f>
        <v>1.1827888888888889</v>
      </c>
      <c r="M732" s="19"/>
      <c r="N732" s="19"/>
      <c r="O732" s="124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194</v>
      </c>
      <c r="G733" s="39" t="s">
        <v>640</v>
      </c>
      <c r="H733" s="40" t="s">
        <v>430</v>
      </c>
      <c r="I733" s="20" t="s">
        <v>641</v>
      </c>
      <c r="J733" s="20">
        <v>82.78</v>
      </c>
      <c r="K733" s="21">
        <f>J733/50</f>
        <v>1.6556</v>
      </c>
      <c r="L733" s="125"/>
      <c r="M733" s="19" t="s">
        <v>197</v>
      </c>
      <c r="N733" s="19" t="s">
        <v>198</v>
      </c>
      <c r="O733" s="125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199</v>
      </c>
      <c r="G734" s="39" t="s">
        <v>366</v>
      </c>
      <c r="H734" s="40" t="s">
        <v>201</v>
      </c>
      <c r="I734" s="20" t="s">
        <v>629</v>
      </c>
      <c r="J734" s="22">
        <v>1936</v>
      </c>
      <c r="K734" s="21">
        <f>J734/1800</f>
        <v>1.0755555555555556</v>
      </c>
      <c r="L734" s="125"/>
      <c r="M734" s="19" t="s">
        <v>240</v>
      </c>
      <c r="N734" s="19" t="s">
        <v>203</v>
      </c>
      <c r="O734" s="125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204</v>
      </c>
      <c r="G735" s="39" t="s">
        <v>367</v>
      </c>
      <c r="H735" s="40" t="s">
        <v>368</v>
      </c>
      <c r="I735" s="20" t="s">
        <v>207</v>
      </c>
      <c r="J735" s="20">
        <v>1</v>
      </c>
      <c r="K735" s="21">
        <f>J735/1</f>
        <v>1</v>
      </c>
      <c r="L735" s="125"/>
      <c r="M735" s="19"/>
      <c r="N735" s="19" t="s">
        <v>203</v>
      </c>
      <c r="O735" s="125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208</v>
      </c>
      <c r="G736" s="41" t="s">
        <v>369</v>
      </c>
      <c r="H736" s="40" t="s">
        <v>217</v>
      </c>
      <c r="I736" s="20" t="s">
        <v>207</v>
      </c>
      <c r="J736" s="20">
        <v>1</v>
      </c>
      <c r="K736" s="21">
        <f>J736/1</f>
        <v>1</v>
      </c>
      <c r="L736" s="126"/>
      <c r="M736" s="19"/>
      <c r="N736" s="19"/>
      <c r="O736" s="125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8" t="s">
        <v>219</v>
      </c>
      <c r="G737" s="118"/>
      <c r="H737" s="118"/>
      <c r="I737" s="118"/>
      <c r="J737" s="118"/>
      <c r="K737" s="20" t="s">
        <v>189</v>
      </c>
      <c r="L737" s="20" t="s">
        <v>190</v>
      </c>
      <c r="M737" s="118" t="s">
        <v>188</v>
      </c>
      <c r="N737" s="118"/>
      <c r="O737" s="125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194</v>
      </c>
      <c r="G738" s="62"/>
      <c r="H738" s="63"/>
      <c r="I738" s="20"/>
      <c r="J738" s="20"/>
      <c r="K738" s="21"/>
      <c r="L738" s="20"/>
      <c r="M738" s="19"/>
      <c r="N738" s="19"/>
      <c r="O738" s="125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8"/>
      <c r="G739" s="138" t="s">
        <v>439</v>
      </c>
      <c r="H739" s="138"/>
      <c r="I739" s="138"/>
      <c r="J739" s="138"/>
      <c r="K739" s="139"/>
      <c r="L739" s="138"/>
      <c r="M739" s="138"/>
      <c r="N739" s="138"/>
      <c r="O739" s="125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8"/>
      <c r="G740" s="138"/>
      <c r="H740" s="138"/>
      <c r="I740" s="138"/>
      <c r="J740" s="138"/>
      <c r="K740" s="139"/>
      <c r="L740" s="138"/>
      <c r="M740" s="138"/>
      <c r="N740" s="138"/>
      <c r="O740" s="125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8"/>
      <c r="G741" s="138"/>
      <c r="H741" s="138"/>
      <c r="I741" s="138"/>
      <c r="J741" s="138"/>
      <c r="K741" s="139"/>
      <c r="L741" s="138"/>
      <c r="M741" s="138"/>
      <c r="N741" s="138"/>
      <c r="O741" s="125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370</v>
      </c>
      <c r="H742" s="57"/>
      <c r="I742" s="20"/>
      <c r="J742" s="20"/>
      <c r="K742" s="21"/>
      <c r="L742" s="137">
        <f>(K743+K744+K745+K746+K747+K748)/6</f>
        <v>1.0240362809813572</v>
      </c>
      <c r="M742" s="19"/>
      <c r="N742" s="19"/>
      <c r="O742" s="125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221</v>
      </c>
      <c r="G743" s="61" t="s">
        <v>70</v>
      </c>
      <c r="H743" s="57" t="s">
        <v>360</v>
      </c>
      <c r="I743" s="20">
        <v>52</v>
      </c>
      <c r="J743" s="20">
        <v>52</v>
      </c>
      <c r="K743" s="21">
        <f t="shared" ref="K743:K748" si="41">J743/I743</f>
        <v>1</v>
      </c>
      <c r="L743" s="137"/>
      <c r="M743" s="19" t="s">
        <v>71</v>
      </c>
      <c r="N743" s="19" t="s">
        <v>203</v>
      </c>
      <c r="O743" s="125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224</v>
      </c>
      <c r="G744" s="61" t="s">
        <v>72</v>
      </c>
      <c r="H744" s="57" t="s">
        <v>73</v>
      </c>
      <c r="I744" s="27">
        <v>832</v>
      </c>
      <c r="J744" s="27">
        <v>832</v>
      </c>
      <c r="K744" s="21">
        <f t="shared" si="41"/>
        <v>1</v>
      </c>
      <c r="L744" s="137"/>
      <c r="M744" s="19" t="s">
        <v>71</v>
      </c>
      <c r="N744" s="19" t="s">
        <v>203</v>
      </c>
      <c r="O744" s="125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228</v>
      </c>
      <c r="G745" s="61" t="s">
        <v>74</v>
      </c>
      <c r="H745" s="57" t="s">
        <v>226</v>
      </c>
      <c r="I745" s="25">
        <v>11115.7</v>
      </c>
      <c r="J745" s="25">
        <v>11087.73</v>
      </c>
      <c r="K745" s="21">
        <f t="shared" si="41"/>
        <v>0.99748373921570377</v>
      </c>
      <c r="L745" s="137"/>
      <c r="M745" s="19" t="s">
        <v>75</v>
      </c>
      <c r="N745" s="19" t="s">
        <v>203</v>
      </c>
      <c r="O745" s="125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231</v>
      </c>
      <c r="G746" s="61" t="s">
        <v>76</v>
      </c>
      <c r="H746" s="57" t="s">
        <v>77</v>
      </c>
      <c r="I746" s="20">
        <v>23.4</v>
      </c>
      <c r="J746" s="20">
        <v>25.15</v>
      </c>
      <c r="K746" s="21">
        <f t="shared" si="41"/>
        <v>1.0747863247863247</v>
      </c>
      <c r="L746" s="137"/>
      <c r="M746" s="19" t="s">
        <v>78</v>
      </c>
      <c r="N746" s="19" t="s">
        <v>203</v>
      </c>
      <c r="O746" s="125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234</v>
      </c>
      <c r="G747" s="61" t="s">
        <v>79</v>
      </c>
      <c r="H747" s="57" t="s">
        <v>326</v>
      </c>
      <c r="I747" s="20">
        <v>94</v>
      </c>
      <c r="J747" s="20">
        <v>101</v>
      </c>
      <c r="K747" s="21">
        <f t="shared" si="41"/>
        <v>1.074468085106383</v>
      </c>
      <c r="L747" s="137"/>
      <c r="M747" s="19" t="s">
        <v>78</v>
      </c>
      <c r="N747" s="19" t="s">
        <v>203</v>
      </c>
      <c r="O747" s="125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80</v>
      </c>
      <c r="G748" s="61" t="s">
        <v>229</v>
      </c>
      <c r="H748" s="57" t="s">
        <v>336</v>
      </c>
      <c r="I748" s="25">
        <v>9248.2999999999993</v>
      </c>
      <c r="J748" s="25">
        <v>9224.99</v>
      </c>
      <c r="K748" s="21">
        <f t="shared" si="41"/>
        <v>0.99747953677973256</v>
      </c>
      <c r="L748" s="137"/>
      <c r="M748" s="19" t="s">
        <v>75</v>
      </c>
      <c r="N748" s="19" t="s">
        <v>247</v>
      </c>
      <c r="O748" s="125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2" t="s">
        <v>81</v>
      </c>
      <c r="G751" s="113"/>
      <c r="H751" s="113"/>
      <c r="I751" s="113"/>
      <c r="J751" s="113"/>
      <c r="K751" s="113"/>
      <c r="L751" s="113"/>
      <c r="M751" s="113"/>
      <c r="N751" s="113"/>
      <c r="O751" s="114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8" t="s">
        <v>193</v>
      </c>
      <c r="G752" s="118"/>
      <c r="H752" s="118"/>
      <c r="I752" s="118"/>
      <c r="J752" s="118"/>
      <c r="K752" s="19" t="s">
        <v>186</v>
      </c>
      <c r="L752" s="19" t="s">
        <v>187</v>
      </c>
      <c r="M752" s="118" t="s">
        <v>188</v>
      </c>
      <c r="N752" s="118"/>
      <c r="O752" s="124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194</v>
      </c>
      <c r="G753" s="37" t="s">
        <v>439</v>
      </c>
      <c r="H753" s="37" t="s">
        <v>431</v>
      </c>
      <c r="I753" s="20"/>
      <c r="J753" s="20"/>
      <c r="K753" s="20"/>
      <c r="L753" s="20"/>
      <c r="M753" s="20"/>
      <c r="N753" s="20"/>
      <c r="O753" s="125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194</v>
      </c>
      <c r="G754" s="39" t="s">
        <v>640</v>
      </c>
      <c r="H754" s="40" t="s">
        <v>430</v>
      </c>
      <c r="I754" s="20" t="s">
        <v>641</v>
      </c>
      <c r="J754" s="20">
        <v>100</v>
      </c>
      <c r="K754" s="21">
        <f>J754/50</f>
        <v>2</v>
      </c>
      <c r="L754" s="124">
        <f>(K754+K755+K756)/3</f>
        <v>1.3333333333333333</v>
      </c>
      <c r="M754" s="19" t="s">
        <v>197</v>
      </c>
      <c r="N754" s="19" t="s">
        <v>198</v>
      </c>
      <c r="O754" s="125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199</v>
      </c>
      <c r="G755" s="39" t="s">
        <v>82</v>
      </c>
      <c r="H755" s="40" t="s">
        <v>357</v>
      </c>
      <c r="I755" s="20" t="s">
        <v>207</v>
      </c>
      <c r="J755" s="20">
        <v>1</v>
      </c>
      <c r="K755" s="21">
        <f>J755/1</f>
        <v>1</v>
      </c>
      <c r="L755" s="133"/>
      <c r="M755" s="19"/>
      <c r="N755" s="19" t="s">
        <v>203</v>
      </c>
      <c r="O755" s="125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204</v>
      </c>
      <c r="G756" s="39" t="s">
        <v>216</v>
      </c>
      <c r="H756" s="40" t="s">
        <v>217</v>
      </c>
      <c r="I756" s="20" t="s">
        <v>207</v>
      </c>
      <c r="J756" s="20">
        <v>1</v>
      </c>
      <c r="K756" s="21">
        <f>J756/1</f>
        <v>1</v>
      </c>
      <c r="L756" s="134"/>
      <c r="M756" s="19"/>
      <c r="N756" s="19" t="s">
        <v>198</v>
      </c>
      <c r="O756" s="125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8" t="s">
        <v>219</v>
      </c>
      <c r="G757" s="118"/>
      <c r="H757" s="118"/>
      <c r="I757" s="118"/>
      <c r="J757" s="118"/>
      <c r="K757" s="20" t="s">
        <v>189</v>
      </c>
      <c r="L757" s="20" t="s">
        <v>190</v>
      </c>
      <c r="M757" s="118" t="s">
        <v>188</v>
      </c>
      <c r="N757" s="118"/>
      <c r="O757" s="125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194</v>
      </c>
      <c r="G758" s="61" t="s">
        <v>83</v>
      </c>
      <c r="H758" s="57"/>
      <c r="I758" s="20"/>
      <c r="J758" s="20"/>
      <c r="K758" s="20"/>
      <c r="L758" s="20"/>
      <c r="M758" s="19"/>
      <c r="N758" s="19"/>
      <c r="O758" s="125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676</v>
      </c>
      <c r="G759" s="61" t="s">
        <v>84</v>
      </c>
      <c r="H759" s="57" t="s">
        <v>217</v>
      </c>
      <c r="I759" s="22">
        <v>151700</v>
      </c>
      <c r="J759" s="22">
        <v>1320164</v>
      </c>
      <c r="K759" s="21">
        <f>J759/I759</f>
        <v>8.7024653922214892</v>
      </c>
      <c r="L759" s="124">
        <f>(K759+K760+K761)/3</f>
        <v>3.2723672221781759</v>
      </c>
      <c r="M759" s="19" t="s">
        <v>85</v>
      </c>
      <c r="N759" s="19" t="s">
        <v>203</v>
      </c>
      <c r="O759" s="125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319</v>
      </c>
      <c r="G760" s="61" t="s">
        <v>86</v>
      </c>
      <c r="H760" s="57" t="s">
        <v>226</v>
      </c>
      <c r="I760" s="25">
        <v>212.25</v>
      </c>
      <c r="J760" s="25">
        <v>24.38</v>
      </c>
      <c r="K760" s="21">
        <f>J760/I760</f>
        <v>0.11486454652532391</v>
      </c>
      <c r="L760" s="137"/>
      <c r="M760" s="19" t="s">
        <v>536</v>
      </c>
      <c r="N760" s="19" t="s">
        <v>203</v>
      </c>
      <c r="O760" s="125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321</v>
      </c>
      <c r="G761" s="61" t="s">
        <v>229</v>
      </c>
      <c r="H761" s="57" t="s">
        <v>336</v>
      </c>
      <c r="I761" s="25">
        <v>32198.400000000001</v>
      </c>
      <c r="J761" s="25">
        <v>32191.05</v>
      </c>
      <c r="K761" s="21">
        <f>J761/I761</f>
        <v>0.99977172778771606</v>
      </c>
      <c r="L761" s="137"/>
      <c r="M761" s="19" t="s">
        <v>537</v>
      </c>
      <c r="N761" s="19" t="s">
        <v>203</v>
      </c>
      <c r="O761" s="125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2" t="s">
        <v>538</v>
      </c>
      <c r="G764" s="113"/>
      <c r="H764" s="113"/>
      <c r="I764" s="113"/>
      <c r="J764" s="113"/>
      <c r="K764" s="113"/>
      <c r="L764" s="113"/>
      <c r="M764" s="113"/>
      <c r="N764" s="113"/>
      <c r="O764" s="114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2" t="s">
        <v>87</v>
      </c>
      <c r="G765" s="113"/>
      <c r="H765" s="113"/>
      <c r="I765" s="113"/>
      <c r="J765" s="113"/>
      <c r="K765" s="113"/>
      <c r="L765" s="113"/>
      <c r="M765" s="113"/>
      <c r="N765" s="113"/>
      <c r="O765" s="114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8" t="s">
        <v>193</v>
      </c>
      <c r="G766" s="118"/>
      <c r="H766" s="118"/>
      <c r="I766" s="118"/>
      <c r="J766" s="118"/>
      <c r="K766" s="19" t="s">
        <v>186</v>
      </c>
      <c r="L766" s="19" t="s">
        <v>187</v>
      </c>
      <c r="M766" s="118" t="s">
        <v>188</v>
      </c>
      <c r="N766" s="118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194</v>
      </c>
      <c r="G767" s="19" t="s">
        <v>381</v>
      </c>
      <c r="H767" s="20" t="s">
        <v>430</v>
      </c>
      <c r="I767" s="20" t="s">
        <v>641</v>
      </c>
      <c r="J767" s="20">
        <v>100</v>
      </c>
      <c r="K767" s="21">
        <f>J767/50</f>
        <v>2</v>
      </c>
      <c r="L767" s="115">
        <f>(K778+K777+K776+K775+K774+K773+K772+K771+K770+K769+K768+K767)/12</f>
        <v>1.4726909722222221</v>
      </c>
      <c r="M767" s="19" t="s">
        <v>197</v>
      </c>
      <c r="N767" s="19" t="s">
        <v>198</v>
      </c>
      <c r="O767" s="115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199</v>
      </c>
      <c r="G768" s="19" t="s">
        <v>382</v>
      </c>
      <c r="H768" s="20" t="s">
        <v>201</v>
      </c>
      <c r="I768" s="20" t="s">
        <v>383</v>
      </c>
      <c r="J768" s="22">
        <v>40000</v>
      </c>
      <c r="K768" s="21">
        <f>J768/40000</f>
        <v>1</v>
      </c>
      <c r="L768" s="135"/>
      <c r="M768" s="20"/>
      <c r="N768" s="19" t="s">
        <v>203</v>
      </c>
      <c r="O768" s="135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204</v>
      </c>
      <c r="G769" s="19" t="s">
        <v>384</v>
      </c>
      <c r="H769" s="19" t="s">
        <v>201</v>
      </c>
      <c r="I769" s="20" t="s">
        <v>385</v>
      </c>
      <c r="J769" s="22">
        <v>5000</v>
      </c>
      <c r="K769" s="21">
        <f>J769/5000</f>
        <v>1</v>
      </c>
      <c r="L769" s="135"/>
      <c r="M769" s="20"/>
      <c r="N769" s="19" t="s">
        <v>203</v>
      </c>
      <c r="O769" s="135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208</v>
      </c>
      <c r="G770" s="19" t="s">
        <v>386</v>
      </c>
      <c r="H770" s="19" t="s">
        <v>387</v>
      </c>
      <c r="I770" s="20" t="s">
        <v>388</v>
      </c>
      <c r="J770" s="20">
        <v>213.98</v>
      </c>
      <c r="K770" s="21">
        <f>J770/96</f>
        <v>2.2289583333333334</v>
      </c>
      <c r="L770" s="135"/>
      <c r="M770" s="19" t="s">
        <v>389</v>
      </c>
      <c r="N770" s="19" t="s">
        <v>203</v>
      </c>
      <c r="O770" s="135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211</v>
      </c>
      <c r="G771" s="19" t="s">
        <v>390</v>
      </c>
      <c r="H771" s="19" t="s">
        <v>357</v>
      </c>
      <c r="I771" s="20" t="s">
        <v>652</v>
      </c>
      <c r="J771" s="20">
        <v>6.84</v>
      </c>
      <c r="K771" s="21">
        <f>J771/3</f>
        <v>2.2799999999999998</v>
      </c>
      <c r="L771" s="135"/>
      <c r="M771" s="19" t="s">
        <v>391</v>
      </c>
      <c r="N771" s="19" t="s">
        <v>203</v>
      </c>
      <c r="O771" s="135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215</v>
      </c>
      <c r="G772" s="19" t="s">
        <v>392</v>
      </c>
      <c r="H772" s="19" t="s">
        <v>357</v>
      </c>
      <c r="I772" s="20" t="s">
        <v>646</v>
      </c>
      <c r="J772" s="20">
        <v>19.96</v>
      </c>
      <c r="K772" s="21">
        <f>J772/12</f>
        <v>1.6633333333333333</v>
      </c>
      <c r="L772" s="135"/>
      <c r="M772" s="19" t="s">
        <v>393</v>
      </c>
      <c r="N772" s="19" t="s">
        <v>203</v>
      </c>
      <c r="O772" s="135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654</v>
      </c>
      <c r="G773" s="19" t="s">
        <v>394</v>
      </c>
      <c r="H773" s="19" t="s">
        <v>395</v>
      </c>
      <c r="I773" s="20" t="s">
        <v>396</v>
      </c>
      <c r="J773" s="20">
        <v>3</v>
      </c>
      <c r="K773" s="21">
        <f>J773/2</f>
        <v>1.5</v>
      </c>
      <c r="L773" s="135"/>
      <c r="M773" s="20"/>
      <c r="N773" s="19" t="s">
        <v>203</v>
      </c>
      <c r="O773" s="135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656</v>
      </c>
      <c r="G774" s="19" t="s">
        <v>397</v>
      </c>
      <c r="H774" s="19" t="s">
        <v>395</v>
      </c>
      <c r="I774" s="20" t="s">
        <v>207</v>
      </c>
      <c r="J774" s="20">
        <v>1</v>
      </c>
      <c r="K774" s="21">
        <f>J774/1</f>
        <v>1</v>
      </c>
      <c r="L774" s="135"/>
      <c r="M774" s="19" t="s">
        <v>398</v>
      </c>
      <c r="N774" s="19" t="s">
        <v>203</v>
      </c>
      <c r="O774" s="135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658</v>
      </c>
      <c r="G775" s="19" t="s">
        <v>399</v>
      </c>
      <c r="H775" s="19" t="s">
        <v>400</v>
      </c>
      <c r="I775" s="20" t="s">
        <v>401</v>
      </c>
      <c r="J775" s="20">
        <v>14</v>
      </c>
      <c r="K775" s="21">
        <f>J775/14</f>
        <v>1</v>
      </c>
      <c r="L775" s="135"/>
      <c r="M775" s="20"/>
      <c r="N775" s="19" t="s">
        <v>203</v>
      </c>
      <c r="O775" s="135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660</v>
      </c>
      <c r="G776" s="19" t="s">
        <v>402</v>
      </c>
      <c r="H776" s="19" t="s">
        <v>403</v>
      </c>
      <c r="I776" s="20" t="s">
        <v>404</v>
      </c>
      <c r="J776" s="20">
        <v>5</v>
      </c>
      <c r="K776" s="21">
        <f>J776/5</f>
        <v>1</v>
      </c>
      <c r="L776" s="135"/>
      <c r="M776" s="20"/>
      <c r="N776" s="19" t="s">
        <v>203</v>
      </c>
      <c r="O776" s="135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662</v>
      </c>
      <c r="G777" s="19" t="s">
        <v>405</v>
      </c>
      <c r="H777" s="19" t="s">
        <v>678</v>
      </c>
      <c r="I777" s="20" t="s">
        <v>652</v>
      </c>
      <c r="J777" s="20">
        <v>6</v>
      </c>
      <c r="K777" s="21">
        <f>J777/3</f>
        <v>2</v>
      </c>
      <c r="L777" s="135"/>
      <c r="M777" s="19" t="s">
        <v>119</v>
      </c>
      <c r="N777" s="19" t="s">
        <v>198</v>
      </c>
      <c r="O777" s="135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664</v>
      </c>
      <c r="G778" s="19" t="s">
        <v>120</v>
      </c>
      <c r="H778" s="19" t="s">
        <v>387</v>
      </c>
      <c r="I778" s="20" t="s">
        <v>121</v>
      </c>
      <c r="J778" s="20">
        <v>200</v>
      </c>
      <c r="K778" s="21">
        <f>J778/200</f>
        <v>1</v>
      </c>
      <c r="L778" s="135"/>
      <c r="M778" s="19"/>
      <c r="N778" s="19" t="s">
        <v>203</v>
      </c>
      <c r="O778" s="135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664</v>
      </c>
      <c r="G779" s="19"/>
      <c r="H779" s="19"/>
      <c r="I779" s="20"/>
      <c r="J779" s="20"/>
      <c r="K779" s="21"/>
      <c r="L779" s="136"/>
      <c r="M779" s="19"/>
      <c r="N779" s="19"/>
      <c r="O779" s="135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8" t="s">
        <v>219</v>
      </c>
      <c r="G780" s="118"/>
      <c r="H780" s="118"/>
      <c r="I780" s="118"/>
      <c r="J780" s="118"/>
      <c r="K780" s="20" t="s">
        <v>189</v>
      </c>
      <c r="L780" s="20" t="s">
        <v>190</v>
      </c>
      <c r="M780" s="119" t="s">
        <v>188</v>
      </c>
      <c r="N780" s="119"/>
      <c r="O780" s="135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194</v>
      </c>
      <c r="G781" s="19" t="s">
        <v>122</v>
      </c>
      <c r="H781" s="20"/>
      <c r="I781" s="20"/>
      <c r="J781" s="20"/>
      <c r="K781" s="21"/>
      <c r="L781" s="20"/>
      <c r="M781" s="20"/>
      <c r="N781" s="20"/>
      <c r="O781" s="135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221</v>
      </c>
      <c r="G782" s="19" t="s">
        <v>123</v>
      </c>
      <c r="H782" s="19" t="s">
        <v>124</v>
      </c>
      <c r="I782" s="20">
        <v>47</v>
      </c>
      <c r="J782" s="20">
        <v>49</v>
      </c>
      <c r="K782" s="21">
        <f>J782/I782</f>
        <v>1.0425531914893618</v>
      </c>
      <c r="L782" s="124">
        <f>(K782+K783+K784+K785+K786+K787+K788+K789+K790)/9</f>
        <v>1.0794785485920464</v>
      </c>
      <c r="M782" s="20"/>
      <c r="N782" s="19" t="s">
        <v>203</v>
      </c>
      <c r="O782" s="135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224</v>
      </c>
      <c r="G783" s="19" t="s">
        <v>125</v>
      </c>
      <c r="H783" s="19" t="s">
        <v>124</v>
      </c>
      <c r="I783" s="20">
        <v>49</v>
      </c>
      <c r="J783" s="20">
        <v>49</v>
      </c>
      <c r="K783" s="21">
        <f>J783/I783</f>
        <v>1</v>
      </c>
      <c r="L783" s="133"/>
      <c r="M783" s="20"/>
      <c r="N783" s="19" t="s">
        <v>203</v>
      </c>
      <c r="O783" s="135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228</v>
      </c>
      <c r="G784" s="19" t="s">
        <v>126</v>
      </c>
      <c r="H784" s="19" t="s">
        <v>127</v>
      </c>
      <c r="I784" s="64">
        <v>2504</v>
      </c>
      <c r="J784" s="64">
        <v>3421.65</v>
      </c>
      <c r="K784" s="21">
        <f>J784/I784</f>
        <v>1.3664736421725241</v>
      </c>
      <c r="L784" s="133"/>
      <c r="M784" s="19" t="s">
        <v>128</v>
      </c>
      <c r="N784" s="19" t="s">
        <v>203</v>
      </c>
      <c r="O784" s="135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231</v>
      </c>
      <c r="G785" s="19" t="s">
        <v>617</v>
      </c>
      <c r="H785" s="19" t="s">
        <v>129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3"/>
      <c r="M785" s="19" t="s">
        <v>128</v>
      </c>
      <c r="N785" s="19" t="s">
        <v>203</v>
      </c>
      <c r="O785" s="135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234</v>
      </c>
      <c r="G786" s="19" t="s">
        <v>130</v>
      </c>
      <c r="H786" s="19" t="s">
        <v>131</v>
      </c>
      <c r="I786" s="22">
        <v>14750</v>
      </c>
      <c r="J786" s="22">
        <v>17200</v>
      </c>
      <c r="K786" s="21">
        <f t="shared" si="45"/>
        <v>1.1661016949152543</v>
      </c>
      <c r="L786" s="133"/>
      <c r="M786" s="19" t="s">
        <v>128</v>
      </c>
      <c r="N786" s="19" t="s">
        <v>203</v>
      </c>
      <c r="O786" s="135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132</v>
      </c>
      <c r="G787" s="19" t="s">
        <v>133</v>
      </c>
      <c r="H787" s="19" t="s">
        <v>226</v>
      </c>
      <c r="I787" s="25">
        <v>16874.04</v>
      </c>
      <c r="J787" s="20">
        <v>12348.6</v>
      </c>
      <c r="K787" s="21">
        <f t="shared" si="45"/>
        <v>0.73181052077629305</v>
      </c>
      <c r="L787" s="133"/>
      <c r="M787" s="19"/>
      <c r="N787" s="19" t="s">
        <v>247</v>
      </c>
      <c r="O787" s="135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134</v>
      </c>
      <c r="G788" s="19" t="s">
        <v>229</v>
      </c>
      <c r="H788" s="19" t="s">
        <v>135</v>
      </c>
      <c r="I788" s="25">
        <v>42252.6</v>
      </c>
      <c r="J788" s="25">
        <v>42252.6</v>
      </c>
      <c r="K788" s="21">
        <f t="shared" si="45"/>
        <v>1</v>
      </c>
      <c r="L788" s="133"/>
      <c r="M788" s="20"/>
      <c r="N788" s="19" t="s">
        <v>247</v>
      </c>
      <c r="O788" s="135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136</v>
      </c>
      <c r="G789" s="19" t="s">
        <v>137</v>
      </c>
      <c r="H789" s="19" t="s">
        <v>326</v>
      </c>
      <c r="I789" s="22">
        <v>1880</v>
      </c>
      <c r="J789" s="22">
        <v>1960</v>
      </c>
      <c r="K789" s="21">
        <f t="shared" si="45"/>
        <v>1.0425531914893618</v>
      </c>
      <c r="L789" s="133"/>
      <c r="M789" s="19" t="s">
        <v>138</v>
      </c>
      <c r="N789" s="19" t="s">
        <v>203</v>
      </c>
      <c r="O789" s="135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139</v>
      </c>
      <c r="G790" s="19" t="s">
        <v>140</v>
      </c>
      <c r="H790" s="19" t="s">
        <v>326</v>
      </c>
      <c r="I790" s="20">
        <v>245</v>
      </c>
      <c r="J790" s="20">
        <v>245</v>
      </c>
      <c r="K790" s="21">
        <f t="shared" si="45"/>
        <v>1</v>
      </c>
      <c r="L790" s="134"/>
      <c r="M790" s="20"/>
      <c r="N790" s="19" t="s">
        <v>203</v>
      </c>
      <c r="O790" s="136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2" t="s">
        <v>87</v>
      </c>
      <c r="G792" s="113"/>
      <c r="H792" s="113"/>
      <c r="I792" s="113"/>
      <c r="J792" s="113"/>
      <c r="K792" s="113"/>
      <c r="L792" s="113"/>
      <c r="M792" s="113"/>
      <c r="N792" s="113"/>
      <c r="O792" s="114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8" t="s">
        <v>193</v>
      </c>
      <c r="G793" s="118"/>
      <c r="H793" s="118"/>
      <c r="I793" s="118"/>
      <c r="J793" s="118"/>
      <c r="K793" s="19" t="s">
        <v>186</v>
      </c>
      <c r="L793" s="19" t="s">
        <v>187</v>
      </c>
      <c r="M793" s="118" t="s">
        <v>188</v>
      </c>
      <c r="N793" s="118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644</v>
      </c>
      <c r="G794" s="39" t="s">
        <v>141</v>
      </c>
      <c r="H794" s="57" t="s">
        <v>430</v>
      </c>
      <c r="I794" s="20" t="s">
        <v>641</v>
      </c>
      <c r="J794" s="20">
        <v>100</v>
      </c>
      <c r="K794" s="21">
        <f>J794/50</f>
        <v>2</v>
      </c>
      <c r="L794" s="124">
        <f>(K794+K795+K796+K797)/4</f>
        <v>1.675</v>
      </c>
      <c r="M794" s="19" t="s">
        <v>142</v>
      </c>
      <c r="N794" s="34" t="s">
        <v>198</v>
      </c>
      <c r="O794" s="127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331</v>
      </c>
      <c r="G795" s="39" t="s">
        <v>143</v>
      </c>
      <c r="H795" s="57" t="s">
        <v>201</v>
      </c>
      <c r="I795" s="20" t="s">
        <v>144</v>
      </c>
      <c r="J795" s="20">
        <v>805</v>
      </c>
      <c r="K795" s="21">
        <f>J795/805</f>
        <v>1</v>
      </c>
      <c r="L795" s="125"/>
      <c r="M795" s="19"/>
      <c r="N795" s="34"/>
      <c r="O795" s="132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333</v>
      </c>
      <c r="G796" s="39" t="s">
        <v>414</v>
      </c>
      <c r="H796" s="57" t="s">
        <v>415</v>
      </c>
      <c r="I796" s="20" t="s">
        <v>396</v>
      </c>
      <c r="J796" s="20">
        <v>1.4</v>
      </c>
      <c r="K796" s="21">
        <f>J796/2</f>
        <v>0.7</v>
      </c>
      <c r="L796" s="125"/>
      <c r="M796" s="19" t="s">
        <v>416</v>
      </c>
      <c r="N796" s="34" t="s">
        <v>417</v>
      </c>
      <c r="O796" s="132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418</v>
      </c>
      <c r="G797" s="39" t="s">
        <v>419</v>
      </c>
      <c r="H797" s="57" t="s">
        <v>217</v>
      </c>
      <c r="I797" s="20" t="s">
        <v>207</v>
      </c>
      <c r="J797" s="20">
        <v>3</v>
      </c>
      <c r="K797" s="21">
        <f>J797/1</f>
        <v>3</v>
      </c>
      <c r="L797" s="126"/>
      <c r="M797" s="19" t="s">
        <v>420</v>
      </c>
      <c r="N797" s="34" t="s">
        <v>421</v>
      </c>
      <c r="O797" s="132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2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8" t="s">
        <v>219</v>
      </c>
      <c r="G799" s="118"/>
      <c r="H799" s="118"/>
      <c r="I799" s="118"/>
      <c r="J799" s="118"/>
      <c r="K799" s="20" t="s">
        <v>189</v>
      </c>
      <c r="L799" s="20" t="s">
        <v>190</v>
      </c>
      <c r="M799" s="119" t="s">
        <v>188</v>
      </c>
      <c r="N799" s="120"/>
      <c r="O799" s="132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194</v>
      </c>
      <c r="G800" s="19" t="s">
        <v>422</v>
      </c>
      <c r="H800" s="20"/>
      <c r="I800" s="20"/>
      <c r="J800" s="20"/>
      <c r="K800" s="21"/>
      <c r="L800" s="20"/>
      <c r="M800" s="20"/>
      <c r="N800" s="35"/>
      <c r="O800" s="132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423</v>
      </c>
      <c r="G801" s="19" t="s">
        <v>424</v>
      </c>
      <c r="H801" s="19" t="s">
        <v>124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8">
        <f>(K801+K802+K803+K804+K805+K806)/6</f>
        <v>0.85116230799164949</v>
      </c>
      <c r="M801" s="19" t="s">
        <v>425</v>
      </c>
      <c r="N801" s="34" t="s">
        <v>203</v>
      </c>
      <c r="O801" s="132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331</v>
      </c>
      <c r="G802" s="19" t="s">
        <v>426</v>
      </c>
      <c r="H802" s="19" t="s">
        <v>427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425</v>
      </c>
      <c r="N802" s="34" t="s">
        <v>203</v>
      </c>
      <c r="O802" s="132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333</v>
      </c>
      <c r="G803" s="19" t="s">
        <v>151</v>
      </c>
      <c r="H803" s="19" t="s">
        <v>226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4" t="s">
        <v>203</v>
      </c>
      <c r="O803" s="132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152</v>
      </c>
      <c r="G804" s="19" t="s">
        <v>153</v>
      </c>
      <c r="H804" s="19" t="s">
        <v>154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425</v>
      </c>
      <c r="N804" s="34" t="s">
        <v>203</v>
      </c>
      <c r="O804" s="132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155</v>
      </c>
      <c r="G805" s="19" t="s">
        <v>156</v>
      </c>
      <c r="H805" s="19" t="s">
        <v>157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425</v>
      </c>
      <c r="N805" s="34" t="s">
        <v>203</v>
      </c>
      <c r="O805" s="132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158</v>
      </c>
      <c r="G806" s="19" t="s">
        <v>229</v>
      </c>
      <c r="H806" s="19" t="s">
        <v>135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159</v>
      </c>
      <c r="N806" s="34" t="s">
        <v>247</v>
      </c>
      <c r="O806" s="132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160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8" t="s">
        <v>219</v>
      </c>
      <c r="G810" s="118"/>
      <c r="H810" s="118"/>
      <c r="I810" s="118"/>
      <c r="J810" s="118"/>
      <c r="K810" s="20" t="s">
        <v>189</v>
      </c>
      <c r="L810" s="20" t="s">
        <v>190</v>
      </c>
      <c r="M810" s="119" t="s">
        <v>188</v>
      </c>
      <c r="N810" s="119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204</v>
      </c>
      <c r="G811" s="19" t="s">
        <v>161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162</v>
      </c>
      <c r="G812" s="19" t="s">
        <v>163</v>
      </c>
      <c r="H812" s="19" t="s">
        <v>164</v>
      </c>
      <c r="I812" s="25">
        <v>246000</v>
      </c>
      <c r="J812" s="22">
        <v>1104061</v>
      </c>
      <c r="K812" s="21">
        <f>J812/I812</f>
        <v>4.488052845528455</v>
      </c>
      <c r="L812" s="128">
        <f>(K812+K813+K814+K815+K816+K817+K818+K819+K820)</f>
        <v>42.185785750900024</v>
      </c>
      <c r="M812" s="19" t="s">
        <v>165</v>
      </c>
      <c r="N812" s="19" t="s">
        <v>18</v>
      </c>
      <c r="O812" s="127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346</v>
      </c>
      <c r="G813" s="19" t="s">
        <v>19</v>
      </c>
      <c r="H813" s="19" t="s">
        <v>20</v>
      </c>
      <c r="I813" s="20">
        <v>640</v>
      </c>
      <c r="J813" s="20">
        <v>640</v>
      </c>
      <c r="K813" s="21">
        <f t="shared" ref="K813:K820" si="47">J813/I813</f>
        <v>1</v>
      </c>
      <c r="L813" s="128"/>
      <c r="M813" s="19"/>
      <c r="N813" s="19" t="s">
        <v>21</v>
      </c>
      <c r="O813" s="127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22</v>
      </c>
      <c r="G814" s="19" t="s">
        <v>23</v>
      </c>
      <c r="H814" s="19" t="s">
        <v>24</v>
      </c>
      <c r="I814" s="20">
        <v>640</v>
      </c>
      <c r="J814" s="20">
        <v>2160</v>
      </c>
      <c r="K814" s="21">
        <f t="shared" si="47"/>
        <v>3.375</v>
      </c>
      <c r="L814" s="128"/>
      <c r="M814" s="19" t="s">
        <v>165</v>
      </c>
      <c r="N814" s="19" t="s">
        <v>21</v>
      </c>
      <c r="O814" s="127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630</v>
      </c>
      <c r="G815" s="19" t="s">
        <v>631</v>
      </c>
      <c r="H815" s="19" t="s">
        <v>632</v>
      </c>
      <c r="I815" s="20">
        <v>800</v>
      </c>
      <c r="J815" s="22">
        <v>12083</v>
      </c>
      <c r="K815" s="21">
        <f t="shared" si="47"/>
        <v>15.10375</v>
      </c>
      <c r="L815" s="128"/>
      <c r="M815" s="19" t="s">
        <v>165</v>
      </c>
      <c r="N815" s="19" t="s">
        <v>21</v>
      </c>
      <c r="O815" s="127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633</v>
      </c>
      <c r="G816" s="19" t="s">
        <v>25</v>
      </c>
      <c r="H816" s="19" t="s">
        <v>26</v>
      </c>
      <c r="I816" s="20">
        <v>492</v>
      </c>
      <c r="J816" s="22">
        <v>4511</v>
      </c>
      <c r="K816" s="21">
        <f t="shared" si="47"/>
        <v>9.1686991869918693</v>
      </c>
      <c r="L816" s="128"/>
      <c r="M816" s="19" t="s">
        <v>165</v>
      </c>
      <c r="N816" s="19" t="s">
        <v>21</v>
      </c>
      <c r="O816" s="127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27</v>
      </c>
      <c r="G817" s="19" t="s">
        <v>28</v>
      </c>
      <c r="H817" s="19" t="s">
        <v>29</v>
      </c>
      <c r="I817" s="20">
        <v>12</v>
      </c>
      <c r="J817" s="20">
        <v>16</v>
      </c>
      <c r="K817" s="21">
        <f t="shared" si="47"/>
        <v>1.3333333333333333</v>
      </c>
      <c r="L817" s="128"/>
      <c r="M817" s="19" t="s">
        <v>165</v>
      </c>
      <c r="N817" s="19" t="s">
        <v>21</v>
      </c>
      <c r="O817" s="127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30</v>
      </c>
      <c r="G818" s="19" t="s">
        <v>31</v>
      </c>
      <c r="H818" s="19" t="s">
        <v>135</v>
      </c>
      <c r="I818" s="20">
        <v>13.64</v>
      </c>
      <c r="J818" s="20">
        <v>30.4</v>
      </c>
      <c r="K818" s="21">
        <f t="shared" si="47"/>
        <v>2.2287390029325511</v>
      </c>
      <c r="L818" s="128"/>
      <c r="M818" s="19" t="s">
        <v>165</v>
      </c>
      <c r="N818" s="19" t="s">
        <v>247</v>
      </c>
      <c r="O818" s="127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32</v>
      </c>
      <c r="G819" s="19" t="s">
        <v>229</v>
      </c>
      <c r="H819" s="19" t="s">
        <v>230</v>
      </c>
      <c r="I819" s="25">
        <v>3355.4</v>
      </c>
      <c r="J819" s="25">
        <v>3355.4</v>
      </c>
      <c r="K819" s="21">
        <f t="shared" si="47"/>
        <v>1</v>
      </c>
      <c r="L819" s="128"/>
      <c r="M819" s="20"/>
      <c r="N819" s="19" t="s">
        <v>247</v>
      </c>
      <c r="O819" s="127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33</v>
      </c>
      <c r="G820" s="19" t="s">
        <v>34</v>
      </c>
      <c r="H820" s="19" t="s">
        <v>326</v>
      </c>
      <c r="I820" s="20">
        <v>246</v>
      </c>
      <c r="J820" s="20">
        <v>1104.0999999999999</v>
      </c>
      <c r="K820" s="21">
        <f t="shared" si="47"/>
        <v>4.4882113821138212</v>
      </c>
      <c r="L820" s="128"/>
      <c r="M820" s="19" t="s">
        <v>165</v>
      </c>
      <c r="N820" s="19" t="s">
        <v>203</v>
      </c>
      <c r="O820" s="127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2" t="s">
        <v>440</v>
      </c>
      <c r="G822" s="113"/>
      <c r="H822" s="113"/>
      <c r="I822" s="113"/>
      <c r="J822" s="113"/>
      <c r="K822" s="113"/>
      <c r="L822" s="113"/>
      <c r="M822" s="113"/>
      <c r="N822" s="113"/>
      <c r="O822" s="114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8" t="s">
        <v>193</v>
      </c>
      <c r="G823" s="118"/>
      <c r="H823" s="118"/>
      <c r="I823" s="118"/>
      <c r="J823" s="118"/>
      <c r="K823" s="19" t="s">
        <v>186</v>
      </c>
      <c r="L823" s="19" t="s">
        <v>187</v>
      </c>
      <c r="M823" s="118" t="s">
        <v>188</v>
      </c>
      <c r="N823" s="118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348</v>
      </c>
      <c r="G824" s="39" t="s">
        <v>441</v>
      </c>
      <c r="H824" s="40" t="s">
        <v>430</v>
      </c>
      <c r="I824" s="20" t="s">
        <v>641</v>
      </c>
      <c r="J824" s="20">
        <v>50</v>
      </c>
      <c r="K824" s="21">
        <f>J824/50</f>
        <v>1</v>
      </c>
      <c r="L824" s="115">
        <f>(K824+K825+K826+K827+K828+K829+K830+K831+K832+K833+K834+K835)/12</f>
        <v>0.97279666538082388</v>
      </c>
      <c r="M824" s="20"/>
      <c r="N824" s="35" t="s">
        <v>198</v>
      </c>
      <c r="O824" s="115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351</v>
      </c>
      <c r="G825" s="39" t="s">
        <v>442</v>
      </c>
      <c r="H825" s="40" t="s">
        <v>201</v>
      </c>
      <c r="I825" s="20" t="s">
        <v>443</v>
      </c>
      <c r="J825" s="20">
        <v>3000</v>
      </c>
      <c r="K825" s="21">
        <f>J825/3000</f>
        <v>1</v>
      </c>
      <c r="L825" s="116"/>
      <c r="M825" s="20"/>
      <c r="N825" s="34" t="s">
        <v>203</v>
      </c>
      <c r="O825" s="116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444</v>
      </c>
      <c r="G826" s="39" t="s">
        <v>445</v>
      </c>
      <c r="H826" s="40" t="s">
        <v>201</v>
      </c>
      <c r="I826" s="20" t="s">
        <v>446</v>
      </c>
      <c r="J826" s="20">
        <v>1809</v>
      </c>
      <c r="K826" s="21">
        <f>J826/2222</f>
        <v>0.8141314131413141</v>
      </c>
      <c r="L826" s="116"/>
      <c r="M826" s="19" t="s">
        <v>447</v>
      </c>
      <c r="N826" s="34" t="s">
        <v>203</v>
      </c>
      <c r="O826" s="116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448</v>
      </c>
      <c r="G827" s="39" t="s">
        <v>449</v>
      </c>
      <c r="H827" s="40" t="s">
        <v>201</v>
      </c>
      <c r="I827" s="20" t="s">
        <v>450</v>
      </c>
      <c r="J827" s="20">
        <v>1654</v>
      </c>
      <c r="K827" s="21">
        <f>J827/1750</f>
        <v>0.94514285714285717</v>
      </c>
      <c r="L827" s="116"/>
      <c r="M827" s="19" t="s">
        <v>447</v>
      </c>
      <c r="N827" s="34" t="s">
        <v>203</v>
      </c>
      <c r="O827" s="116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451</v>
      </c>
      <c r="G828" s="39" t="s">
        <v>452</v>
      </c>
      <c r="H828" s="40" t="s">
        <v>201</v>
      </c>
      <c r="I828" s="20" t="s">
        <v>450</v>
      </c>
      <c r="J828" s="20">
        <v>1600</v>
      </c>
      <c r="K828" s="21">
        <f>J828/1750</f>
        <v>0.91428571428571426</v>
      </c>
      <c r="L828" s="116"/>
      <c r="M828" s="19" t="s">
        <v>447</v>
      </c>
      <c r="N828" s="34" t="s">
        <v>203</v>
      </c>
      <c r="O828" s="116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453</v>
      </c>
      <c r="G829" s="39" t="s">
        <v>454</v>
      </c>
      <c r="H829" s="40" t="s">
        <v>201</v>
      </c>
      <c r="I829" s="20" t="s">
        <v>455</v>
      </c>
      <c r="J829" s="20">
        <v>1200</v>
      </c>
      <c r="K829" s="21">
        <f>J829/1200</f>
        <v>1</v>
      </c>
      <c r="L829" s="116"/>
      <c r="M829" s="20"/>
      <c r="N829" s="34" t="s">
        <v>203</v>
      </c>
      <c r="O829" s="116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456</v>
      </c>
      <c r="G830" s="39" t="s">
        <v>457</v>
      </c>
      <c r="H830" s="40" t="s">
        <v>368</v>
      </c>
      <c r="I830" s="20" t="s">
        <v>207</v>
      </c>
      <c r="J830" s="20">
        <v>1</v>
      </c>
      <c r="K830" s="21">
        <f>J830/1</f>
        <v>1</v>
      </c>
      <c r="L830" s="116"/>
      <c r="M830" s="20"/>
      <c r="N830" s="34" t="s">
        <v>203</v>
      </c>
      <c r="O830" s="116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458</v>
      </c>
      <c r="G831" s="39" t="s">
        <v>459</v>
      </c>
      <c r="H831" s="40" t="s">
        <v>368</v>
      </c>
      <c r="I831" s="20" t="s">
        <v>207</v>
      </c>
      <c r="J831" s="20">
        <v>1</v>
      </c>
      <c r="K831" s="21">
        <f>J831/1</f>
        <v>1</v>
      </c>
      <c r="L831" s="116"/>
      <c r="M831" s="20"/>
      <c r="N831" s="34" t="s">
        <v>203</v>
      </c>
      <c r="O831" s="116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460</v>
      </c>
      <c r="G832" s="39" t="s">
        <v>461</v>
      </c>
      <c r="H832" s="40" t="s">
        <v>368</v>
      </c>
      <c r="I832" s="20" t="s">
        <v>207</v>
      </c>
      <c r="J832" s="20">
        <v>1</v>
      </c>
      <c r="K832" s="21">
        <f>J832/1</f>
        <v>1</v>
      </c>
      <c r="L832" s="116"/>
      <c r="M832" s="20"/>
      <c r="N832" s="34" t="s">
        <v>203</v>
      </c>
      <c r="O832" s="116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462</v>
      </c>
      <c r="G833" s="39" t="s">
        <v>463</v>
      </c>
      <c r="H833" s="40" t="s">
        <v>368</v>
      </c>
      <c r="I833" s="20" t="s">
        <v>207</v>
      </c>
      <c r="J833" s="20">
        <v>1</v>
      </c>
      <c r="K833" s="21">
        <f>1/1</f>
        <v>1</v>
      </c>
      <c r="L833" s="116"/>
      <c r="M833" s="20"/>
      <c r="N833" s="34" t="s">
        <v>203</v>
      </c>
      <c r="O833" s="116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464</v>
      </c>
      <c r="G834" s="39" t="s">
        <v>465</v>
      </c>
      <c r="H834" s="40" t="s">
        <v>368</v>
      </c>
      <c r="I834" s="20" t="s">
        <v>207</v>
      </c>
      <c r="J834" s="20">
        <v>1</v>
      </c>
      <c r="K834" s="21">
        <f>J834/1</f>
        <v>1</v>
      </c>
      <c r="L834" s="116"/>
      <c r="M834" s="20"/>
      <c r="N834" s="34" t="s">
        <v>203</v>
      </c>
      <c r="O834" s="116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466</v>
      </c>
      <c r="G835" s="39" t="s">
        <v>467</v>
      </c>
      <c r="H835" s="40" t="s">
        <v>217</v>
      </c>
      <c r="I835" s="20" t="s">
        <v>207</v>
      </c>
      <c r="J835" s="20">
        <v>1</v>
      </c>
      <c r="K835" s="21">
        <f>J835/1</f>
        <v>1</v>
      </c>
      <c r="L835" s="117"/>
      <c r="M835" s="20"/>
      <c r="N835" s="34" t="s">
        <v>203</v>
      </c>
      <c r="O835" s="116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8" t="s">
        <v>219</v>
      </c>
      <c r="G837" s="118"/>
      <c r="H837" s="118"/>
      <c r="I837" s="118"/>
      <c r="J837" s="118"/>
      <c r="K837" s="20" t="s">
        <v>189</v>
      </c>
      <c r="L837" s="20" t="s">
        <v>190</v>
      </c>
      <c r="M837" s="119" t="s">
        <v>188</v>
      </c>
      <c r="N837" s="120"/>
      <c r="O837" s="116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468</v>
      </c>
      <c r="G838" s="19" t="s">
        <v>469</v>
      </c>
      <c r="H838" s="20"/>
      <c r="I838" s="20"/>
      <c r="J838" s="20"/>
      <c r="K838" s="21"/>
      <c r="L838" s="20"/>
      <c r="M838" s="20"/>
      <c r="N838" s="35"/>
      <c r="O838" s="116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70</v>
      </c>
      <c r="H839" s="57" t="s">
        <v>360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1">
        <f>(K839+K840+K841+K842+K843+K844+K847+K848+K849+K850+K851+K852+K855+K856+K857+K858+K859+K860+K863+K864+K865+K866+K867+K868+K871+K872+K873+K874+K875+K876)/30</f>
        <v>0.99893912969369536</v>
      </c>
      <c r="M839" s="19" t="s">
        <v>470</v>
      </c>
      <c r="N839" s="34" t="s">
        <v>417</v>
      </c>
      <c r="O839" s="116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471</v>
      </c>
      <c r="H840" s="57" t="s">
        <v>73</v>
      </c>
      <c r="I840" s="24">
        <v>728</v>
      </c>
      <c r="J840" s="24">
        <v>728</v>
      </c>
      <c r="K840" s="32">
        <f t="shared" si="48"/>
        <v>1</v>
      </c>
      <c r="L840" s="122"/>
      <c r="M840" s="20"/>
      <c r="N840" s="34" t="s">
        <v>417</v>
      </c>
      <c r="O840" s="116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616</v>
      </c>
      <c r="H841" s="57" t="s">
        <v>226</v>
      </c>
      <c r="I841" s="20">
        <v>4837.6400000000003</v>
      </c>
      <c r="J841" s="20">
        <v>4837.6400000000003</v>
      </c>
      <c r="K841" s="32">
        <f t="shared" si="48"/>
        <v>1</v>
      </c>
      <c r="L841" s="122"/>
      <c r="M841" s="20"/>
      <c r="N841" s="34" t="s">
        <v>417</v>
      </c>
      <c r="O841" s="116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72</v>
      </c>
      <c r="H842" s="57" t="s">
        <v>73</v>
      </c>
      <c r="I842" s="27">
        <v>182</v>
      </c>
      <c r="J842" s="27">
        <v>182</v>
      </c>
      <c r="K842" s="32">
        <f t="shared" si="48"/>
        <v>1</v>
      </c>
      <c r="L842" s="122"/>
      <c r="M842" s="20"/>
      <c r="N842" s="34" t="s">
        <v>417</v>
      </c>
      <c r="O842" s="116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79</v>
      </c>
      <c r="H843" s="57" t="s">
        <v>326</v>
      </c>
      <c r="I843" s="20">
        <v>156</v>
      </c>
      <c r="J843" s="20">
        <v>156</v>
      </c>
      <c r="K843" s="32">
        <f t="shared" si="48"/>
        <v>1</v>
      </c>
      <c r="L843" s="122"/>
      <c r="M843" s="20"/>
      <c r="N843" s="34" t="s">
        <v>417</v>
      </c>
      <c r="O843" s="116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472</v>
      </c>
      <c r="H844" s="71" t="s">
        <v>336</v>
      </c>
      <c r="I844" s="20">
        <v>3521.8</v>
      </c>
      <c r="J844" s="20">
        <v>3521.8</v>
      </c>
      <c r="K844" s="32">
        <f t="shared" si="48"/>
        <v>1</v>
      </c>
      <c r="L844" s="122"/>
      <c r="M844" s="20"/>
      <c r="N844" s="35" t="s">
        <v>473</v>
      </c>
      <c r="O844" s="116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2"/>
      <c r="M845" s="30"/>
      <c r="N845" s="30"/>
      <c r="O845" s="116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474</v>
      </c>
      <c r="G846" s="19" t="s">
        <v>475</v>
      </c>
      <c r="H846" s="20"/>
      <c r="I846" s="20"/>
      <c r="J846" s="20"/>
      <c r="K846" s="21"/>
      <c r="L846" s="122"/>
      <c r="M846" s="20"/>
      <c r="N846" s="35"/>
      <c r="O846" s="116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70</v>
      </c>
      <c r="H847" s="57" t="s">
        <v>360</v>
      </c>
      <c r="I847" s="20">
        <v>52</v>
      </c>
      <c r="J847" s="20">
        <v>52</v>
      </c>
      <c r="K847" s="32">
        <f t="shared" ref="K847:K852" si="52">J847/I847</f>
        <v>1</v>
      </c>
      <c r="L847" s="122"/>
      <c r="M847" s="20"/>
      <c r="N847" s="34" t="s">
        <v>417</v>
      </c>
      <c r="O847" s="116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471</v>
      </c>
      <c r="H848" s="57" t="s">
        <v>73</v>
      </c>
      <c r="I848" s="24">
        <v>728</v>
      </c>
      <c r="J848" s="24">
        <v>728</v>
      </c>
      <c r="K848" s="32">
        <f t="shared" si="52"/>
        <v>1</v>
      </c>
      <c r="L848" s="122"/>
      <c r="M848" s="20"/>
      <c r="N848" s="34" t="s">
        <v>417</v>
      </c>
      <c r="O848" s="116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616</v>
      </c>
      <c r="H849" s="57" t="s">
        <v>226</v>
      </c>
      <c r="I849" s="20">
        <v>5080.91</v>
      </c>
      <c r="J849" s="20">
        <v>5080.91</v>
      </c>
      <c r="K849" s="32">
        <f t="shared" si="52"/>
        <v>1</v>
      </c>
      <c r="L849" s="122"/>
      <c r="M849" s="20"/>
      <c r="N849" s="34" t="s">
        <v>417</v>
      </c>
      <c r="O849" s="116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72</v>
      </c>
      <c r="H850" s="57" t="s">
        <v>73</v>
      </c>
      <c r="I850" s="27">
        <v>182</v>
      </c>
      <c r="J850" s="27">
        <v>182</v>
      </c>
      <c r="K850" s="32">
        <f t="shared" si="52"/>
        <v>1</v>
      </c>
      <c r="L850" s="122"/>
      <c r="M850" s="20"/>
      <c r="N850" s="34" t="s">
        <v>417</v>
      </c>
      <c r="O850" s="116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79</v>
      </c>
      <c r="H851" s="57" t="s">
        <v>326</v>
      </c>
      <c r="I851" s="20">
        <v>116</v>
      </c>
      <c r="J851" s="20">
        <v>103</v>
      </c>
      <c r="K851" s="32">
        <f t="shared" si="52"/>
        <v>0.88793103448275867</v>
      </c>
      <c r="L851" s="122"/>
      <c r="M851" s="20" t="s">
        <v>476</v>
      </c>
      <c r="N851" s="34" t="s">
        <v>417</v>
      </c>
      <c r="O851" s="116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472</v>
      </c>
      <c r="H852" s="71" t="s">
        <v>336</v>
      </c>
      <c r="I852" s="20">
        <v>3698.9</v>
      </c>
      <c r="J852" s="20">
        <v>3698.9</v>
      </c>
      <c r="K852" s="32">
        <f t="shared" si="52"/>
        <v>1</v>
      </c>
      <c r="L852" s="122"/>
      <c r="M852" s="20"/>
      <c r="N852" s="35" t="s">
        <v>473</v>
      </c>
      <c r="O852" s="116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2"/>
      <c r="M853" s="30"/>
      <c r="N853" s="30"/>
      <c r="O853" s="116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477</v>
      </c>
      <c r="G854" s="19" t="s">
        <v>478</v>
      </c>
      <c r="H854" s="20"/>
      <c r="I854" s="20"/>
      <c r="J854" s="20"/>
      <c r="K854" s="21"/>
      <c r="L854" s="122"/>
      <c r="M854" s="20"/>
      <c r="N854" s="35"/>
      <c r="O854" s="116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70</v>
      </c>
      <c r="H855" s="57" t="s">
        <v>360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2"/>
      <c r="M855" s="19" t="s">
        <v>470</v>
      </c>
      <c r="N855" s="34" t="s">
        <v>417</v>
      </c>
      <c r="O855" s="116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471</v>
      </c>
      <c r="H856" s="57" t="s">
        <v>73</v>
      </c>
      <c r="I856" s="24">
        <v>572</v>
      </c>
      <c r="J856" s="24">
        <v>583</v>
      </c>
      <c r="K856" s="32">
        <f t="shared" si="53"/>
        <v>1.0192307692307692</v>
      </c>
      <c r="L856" s="122"/>
      <c r="M856" s="20"/>
      <c r="N856" s="34" t="s">
        <v>417</v>
      </c>
      <c r="O856" s="116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616</v>
      </c>
      <c r="H857" s="57" t="s">
        <v>226</v>
      </c>
      <c r="I857" s="20">
        <v>4927.1000000000004</v>
      </c>
      <c r="J857" s="20">
        <v>4834.13</v>
      </c>
      <c r="K857" s="32">
        <f t="shared" si="53"/>
        <v>0.98113088835217466</v>
      </c>
      <c r="L857" s="122"/>
      <c r="M857" s="20"/>
      <c r="N857" s="34" t="s">
        <v>417</v>
      </c>
      <c r="O857" s="116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72</v>
      </c>
      <c r="H858" s="57" t="s">
        <v>73</v>
      </c>
      <c r="I858" s="27">
        <v>143</v>
      </c>
      <c r="J858" s="27">
        <v>146</v>
      </c>
      <c r="K858" s="32">
        <f t="shared" si="53"/>
        <v>1.020979020979021</v>
      </c>
      <c r="L858" s="122"/>
      <c r="M858" s="20"/>
      <c r="N858" s="34" t="s">
        <v>417</v>
      </c>
      <c r="O858" s="116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79</v>
      </c>
      <c r="H859" s="57" t="s">
        <v>326</v>
      </c>
      <c r="I859" s="20">
        <v>92</v>
      </c>
      <c r="J859" s="20">
        <v>93</v>
      </c>
      <c r="K859" s="32">
        <f t="shared" si="53"/>
        <v>1.0108695652173914</v>
      </c>
      <c r="L859" s="122"/>
      <c r="M859" s="20" t="s">
        <v>476</v>
      </c>
      <c r="N859" s="34" t="s">
        <v>417</v>
      </c>
      <c r="O859" s="116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472</v>
      </c>
      <c r="H860" s="71" t="s">
        <v>336</v>
      </c>
      <c r="I860" s="20">
        <v>2818.3</v>
      </c>
      <c r="J860" s="20">
        <v>2818.3</v>
      </c>
      <c r="K860" s="32">
        <f t="shared" si="53"/>
        <v>1</v>
      </c>
      <c r="L860" s="122"/>
      <c r="M860" s="20"/>
      <c r="N860" s="35" t="s">
        <v>473</v>
      </c>
      <c r="O860" s="116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2"/>
      <c r="M861" s="30"/>
      <c r="N861" s="30"/>
      <c r="O861" s="116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479</v>
      </c>
      <c r="G862" s="19" t="s">
        <v>480</v>
      </c>
      <c r="H862" s="20"/>
      <c r="I862" s="20"/>
      <c r="J862" s="20"/>
      <c r="K862" s="21"/>
      <c r="L862" s="122"/>
      <c r="M862" s="20"/>
      <c r="N862" s="35"/>
      <c r="O862" s="116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70</v>
      </c>
      <c r="H863" s="57" t="s">
        <v>360</v>
      </c>
      <c r="I863" s="20">
        <v>52</v>
      </c>
      <c r="J863" s="20">
        <v>52</v>
      </c>
      <c r="K863" s="32">
        <f t="shared" ref="K863:K868" si="54">J863/I863</f>
        <v>1</v>
      </c>
      <c r="L863" s="122"/>
      <c r="M863" s="20"/>
      <c r="N863" s="34" t="s">
        <v>417</v>
      </c>
      <c r="O863" s="116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471</v>
      </c>
      <c r="H864" s="57" t="s">
        <v>73</v>
      </c>
      <c r="I864" s="24">
        <v>572</v>
      </c>
      <c r="J864" s="24">
        <v>572</v>
      </c>
      <c r="K864" s="32">
        <f t="shared" si="54"/>
        <v>1</v>
      </c>
      <c r="L864" s="122"/>
      <c r="M864" s="20"/>
      <c r="N864" s="34" t="s">
        <v>417</v>
      </c>
      <c r="O864" s="116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616</v>
      </c>
      <c r="H865" s="57" t="s">
        <v>226</v>
      </c>
      <c r="I865" s="20">
        <v>4668.88</v>
      </c>
      <c r="J865" s="20">
        <v>4668.88</v>
      </c>
      <c r="K865" s="32">
        <f t="shared" si="54"/>
        <v>1</v>
      </c>
      <c r="L865" s="122"/>
      <c r="M865" s="20"/>
      <c r="N865" s="34" t="s">
        <v>417</v>
      </c>
      <c r="O865" s="116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72</v>
      </c>
      <c r="H866" s="57" t="s">
        <v>73</v>
      </c>
      <c r="I866" s="27">
        <v>143</v>
      </c>
      <c r="J866" s="27">
        <v>143</v>
      </c>
      <c r="K866" s="32">
        <f t="shared" si="54"/>
        <v>1</v>
      </c>
      <c r="L866" s="122"/>
      <c r="M866" s="20"/>
      <c r="N866" s="34" t="s">
        <v>417</v>
      </c>
      <c r="O866" s="116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79</v>
      </c>
      <c r="H867" s="57" t="s">
        <v>326</v>
      </c>
      <c r="I867" s="20">
        <v>91</v>
      </c>
      <c r="J867" s="20">
        <v>86</v>
      </c>
      <c r="K867" s="32">
        <f t="shared" si="54"/>
        <v>0.94505494505494503</v>
      </c>
      <c r="L867" s="122"/>
      <c r="M867" s="20" t="s">
        <v>481</v>
      </c>
      <c r="N867" s="34" t="s">
        <v>417</v>
      </c>
      <c r="O867" s="116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472</v>
      </c>
      <c r="H868" s="71" t="s">
        <v>336</v>
      </c>
      <c r="I868" s="20">
        <v>2670.6</v>
      </c>
      <c r="J868" s="20">
        <v>2670.6</v>
      </c>
      <c r="K868" s="32">
        <f t="shared" si="54"/>
        <v>1</v>
      </c>
      <c r="L868" s="122"/>
      <c r="M868" s="20"/>
      <c r="N868" s="35" t="s">
        <v>473</v>
      </c>
      <c r="O868" s="116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2"/>
      <c r="M869" s="30"/>
      <c r="N869" s="30"/>
      <c r="O869" s="116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482</v>
      </c>
      <c r="G870" s="19" t="s">
        <v>483</v>
      </c>
      <c r="H870" s="20"/>
      <c r="I870" s="20"/>
      <c r="J870" s="20"/>
      <c r="K870" s="21"/>
      <c r="L870" s="122"/>
      <c r="M870" s="20"/>
      <c r="N870" s="35"/>
      <c r="O870" s="116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70</v>
      </c>
      <c r="H871" s="57" t="s">
        <v>360</v>
      </c>
      <c r="I871" s="20">
        <v>52</v>
      </c>
      <c r="J871" s="20">
        <v>52</v>
      </c>
      <c r="K871" s="32">
        <f t="shared" ref="K871:K876" si="55">J871/I871</f>
        <v>1</v>
      </c>
      <c r="L871" s="122"/>
      <c r="M871" s="20"/>
      <c r="N871" s="34" t="s">
        <v>417</v>
      </c>
      <c r="O871" s="116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471</v>
      </c>
      <c r="H872" s="57" t="s">
        <v>73</v>
      </c>
      <c r="I872" s="24">
        <v>572</v>
      </c>
      <c r="J872" s="24">
        <v>572</v>
      </c>
      <c r="K872" s="32">
        <f t="shared" si="55"/>
        <v>1</v>
      </c>
      <c r="L872" s="122"/>
      <c r="M872" s="20"/>
      <c r="N872" s="34" t="s">
        <v>417</v>
      </c>
      <c r="O872" s="116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616</v>
      </c>
      <c r="H873" s="57" t="s">
        <v>226</v>
      </c>
      <c r="I873" s="20">
        <v>5539.16</v>
      </c>
      <c r="J873" s="20">
        <v>5539.16</v>
      </c>
      <c r="K873" s="32">
        <f t="shared" si="55"/>
        <v>1</v>
      </c>
      <c r="L873" s="122"/>
      <c r="M873" s="20"/>
      <c r="N873" s="34" t="s">
        <v>417</v>
      </c>
      <c r="O873" s="116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72</v>
      </c>
      <c r="H874" s="57" t="s">
        <v>73</v>
      </c>
      <c r="I874" s="27">
        <v>143</v>
      </c>
      <c r="J874" s="27">
        <v>143</v>
      </c>
      <c r="K874" s="32">
        <f t="shared" si="55"/>
        <v>1</v>
      </c>
      <c r="L874" s="122"/>
      <c r="M874" s="20"/>
      <c r="N874" s="34" t="s">
        <v>417</v>
      </c>
      <c r="O874" s="116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79</v>
      </c>
      <c r="H875" s="57" t="s">
        <v>326</v>
      </c>
      <c r="I875" s="20">
        <v>62</v>
      </c>
      <c r="J875" s="20">
        <v>66</v>
      </c>
      <c r="K875" s="32">
        <f t="shared" si="55"/>
        <v>1.064516129032258</v>
      </c>
      <c r="L875" s="122"/>
      <c r="M875" s="20"/>
      <c r="N875" s="34" t="s">
        <v>417</v>
      </c>
      <c r="O875" s="116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472</v>
      </c>
      <c r="H876" s="71" t="s">
        <v>336</v>
      </c>
      <c r="I876" s="20">
        <v>3168.4</v>
      </c>
      <c r="J876" s="20">
        <v>3168.4</v>
      </c>
      <c r="K876" s="32">
        <f t="shared" si="55"/>
        <v>1</v>
      </c>
      <c r="L876" s="123"/>
      <c r="M876" s="20"/>
      <c r="N876" s="35" t="s">
        <v>473</v>
      </c>
      <c r="O876" s="117"/>
    </row>
  </sheetData>
  <mergeCells count="421">
    <mergeCell ref="F5:O5"/>
    <mergeCell ref="F8:O8"/>
    <mergeCell ref="F9:O9"/>
    <mergeCell ref="F10:J10"/>
    <mergeCell ref="M10:N10"/>
    <mergeCell ref="F17:J17"/>
    <mergeCell ref="O11:O23"/>
    <mergeCell ref="F34:J34"/>
    <mergeCell ref="L28:L33"/>
    <mergeCell ref="F25:O25"/>
    <mergeCell ref="F26:O26"/>
    <mergeCell ref="F27:J27"/>
    <mergeCell ref="O27:O40"/>
    <mergeCell ref="M27:N27"/>
    <mergeCell ref="L36:L40"/>
    <mergeCell ref="M34:N34"/>
    <mergeCell ref="F42:O42"/>
    <mergeCell ref="M44:N44"/>
    <mergeCell ref="F44:J44"/>
    <mergeCell ref="F43:O43"/>
    <mergeCell ref="L53:L57"/>
    <mergeCell ref="L45:L50"/>
    <mergeCell ref="O45:O57"/>
    <mergeCell ref="L11:L16"/>
    <mergeCell ref="M17:N17"/>
    <mergeCell ref="L19:L23"/>
    <mergeCell ref="F51:J51"/>
    <mergeCell ref="F59:O59"/>
    <mergeCell ref="O62:O74"/>
    <mergeCell ref="L62:L67"/>
    <mergeCell ref="F60:O60"/>
    <mergeCell ref="M51:N51"/>
    <mergeCell ref="F68:J68"/>
    <mergeCell ref="M68:N68"/>
    <mergeCell ref="F77:O77"/>
    <mergeCell ref="F61:J61"/>
    <mergeCell ref="M61:N61"/>
    <mergeCell ref="F76:O76"/>
    <mergeCell ref="L70:L74"/>
    <mergeCell ref="F78:J78"/>
    <mergeCell ref="F129:J129"/>
    <mergeCell ref="M129:N129"/>
    <mergeCell ref="F128:O128"/>
    <mergeCell ref="O113:O125"/>
    <mergeCell ref="F110:O110"/>
    <mergeCell ref="O96:O108"/>
    <mergeCell ref="M112:N112"/>
    <mergeCell ref="F93:O93"/>
    <mergeCell ref="M85:N85"/>
    <mergeCell ref="F85:J85"/>
    <mergeCell ref="M95:N95"/>
    <mergeCell ref="F94:O94"/>
    <mergeCell ref="L87:L91"/>
    <mergeCell ref="O79:O91"/>
    <mergeCell ref="L79:L84"/>
    <mergeCell ref="F95:J95"/>
    <mergeCell ref="M78:N78"/>
    <mergeCell ref="F145:O145"/>
    <mergeCell ref="F136:J136"/>
    <mergeCell ref="M136:N136"/>
    <mergeCell ref="F112:J112"/>
    <mergeCell ref="F119:J119"/>
    <mergeCell ref="L121:L125"/>
    <mergeCell ref="F127:O127"/>
    <mergeCell ref="L96:L101"/>
    <mergeCell ref="F146:J146"/>
    <mergeCell ref="M146:N146"/>
    <mergeCell ref="F162:O162"/>
    <mergeCell ref="F161:O161"/>
    <mergeCell ref="L147:L152"/>
    <mergeCell ref="O147:O160"/>
    <mergeCell ref="M153:N153"/>
    <mergeCell ref="F153:J153"/>
    <mergeCell ref="L138:L142"/>
    <mergeCell ref="L155:L159"/>
    <mergeCell ref="L113:L118"/>
    <mergeCell ref="M119:N119"/>
    <mergeCell ref="F144:O144"/>
    <mergeCell ref="O130:O142"/>
    <mergeCell ref="L130:L135"/>
    <mergeCell ref="F111:O111"/>
    <mergeCell ref="F102:J102"/>
    <mergeCell ref="M102:N102"/>
    <mergeCell ref="L104:L108"/>
    <mergeCell ref="O164:O176"/>
    <mergeCell ref="F196:O196"/>
    <mergeCell ref="O181:O193"/>
    <mergeCell ref="L172:L176"/>
    <mergeCell ref="F187:J187"/>
    <mergeCell ref="F195:O195"/>
    <mergeCell ref="L189:L193"/>
    <mergeCell ref="F178:O178"/>
    <mergeCell ref="M187:N187"/>
    <mergeCell ref="F170:J170"/>
    <mergeCell ref="M170:N170"/>
    <mergeCell ref="F163:J163"/>
    <mergeCell ref="L164:L169"/>
    <mergeCell ref="M163:N163"/>
    <mergeCell ref="L181:L186"/>
    <mergeCell ref="F179:O179"/>
    <mergeCell ref="F180:J180"/>
    <mergeCell ref="M180:N180"/>
    <mergeCell ref="M197:N197"/>
    <mergeCell ref="F197:J197"/>
    <mergeCell ref="O198:O210"/>
    <mergeCell ref="M214:N214"/>
    <mergeCell ref="L198:L203"/>
    <mergeCell ref="M204:N204"/>
    <mergeCell ref="F213:O213"/>
    <mergeCell ref="F204:J204"/>
    <mergeCell ref="L206:L210"/>
    <mergeCell ref="F212:O212"/>
    <mergeCell ref="F255:J255"/>
    <mergeCell ref="F247:O247"/>
    <mergeCell ref="F221:J221"/>
    <mergeCell ref="F214:J214"/>
    <mergeCell ref="O215:O227"/>
    <mergeCell ref="M231:N231"/>
    <mergeCell ref="F231:J231"/>
    <mergeCell ref="L223:L227"/>
    <mergeCell ref="M248:N248"/>
    <mergeCell ref="M221:N221"/>
    <mergeCell ref="L215:L220"/>
    <mergeCell ref="F229:O229"/>
    <mergeCell ref="F230:O230"/>
    <mergeCell ref="L257:L261"/>
    <mergeCell ref="F272:J272"/>
    <mergeCell ref="F265:J265"/>
    <mergeCell ref="O232:O244"/>
    <mergeCell ref="M238:N238"/>
    <mergeCell ref="F246:O246"/>
    <mergeCell ref="F248:J248"/>
    <mergeCell ref="L232:L237"/>
    <mergeCell ref="F238:J238"/>
    <mergeCell ref="L240:L244"/>
    <mergeCell ref="M316:N316"/>
    <mergeCell ref="F306:J306"/>
    <mergeCell ref="F299:J299"/>
    <mergeCell ref="M306:N306"/>
    <mergeCell ref="F298:O298"/>
    <mergeCell ref="F297:O297"/>
    <mergeCell ref="M299:N299"/>
    <mergeCell ref="L274:L278"/>
    <mergeCell ref="O249:O261"/>
    <mergeCell ref="M255:N255"/>
    <mergeCell ref="L266:L271"/>
    <mergeCell ref="L249:L254"/>
    <mergeCell ref="M272:N272"/>
    <mergeCell ref="M265:N265"/>
    <mergeCell ref="F263:O263"/>
    <mergeCell ref="O266:O278"/>
    <mergeCell ref="F264:O264"/>
    <mergeCell ref="F289:J289"/>
    <mergeCell ref="F280:O280"/>
    <mergeCell ref="F281:O281"/>
    <mergeCell ref="M282:N282"/>
    <mergeCell ref="F282:J282"/>
    <mergeCell ref="O300:O312"/>
    <mergeCell ref="F315:O315"/>
    <mergeCell ref="L308:L312"/>
    <mergeCell ref="L283:L288"/>
    <mergeCell ref="F314:O314"/>
    <mergeCell ref="L300:L305"/>
    <mergeCell ref="L291:L295"/>
    <mergeCell ref="O283:O295"/>
    <mergeCell ref="M289:N289"/>
    <mergeCell ref="F365:O365"/>
    <mergeCell ref="M350:N350"/>
    <mergeCell ref="F340:J340"/>
    <mergeCell ref="L359:L363"/>
    <mergeCell ref="O351:O363"/>
    <mergeCell ref="L351:L356"/>
    <mergeCell ref="M357:N357"/>
    <mergeCell ref="L334:L339"/>
    <mergeCell ref="L325:L329"/>
    <mergeCell ref="F331:O331"/>
    <mergeCell ref="M323:N323"/>
    <mergeCell ref="O317:O329"/>
    <mergeCell ref="L317:L322"/>
    <mergeCell ref="F323:J323"/>
    <mergeCell ref="F332:O332"/>
    <mergeCell ref="M340:N340"/>
    <mergeCell ref="L342:L346"/>
    <mergeCell ref="M333:N333"/>
    <mergeCell ref="F333:J333"/>
    <mergeCell ref="O334:O346"/>
    <mergeCell ref="F350:J350"/>
    <mergeCell ref="F316:J316"/>
    <mergeCell ref="F348:O348"/>
    <mergeCell ref="F357:J357"/>
    <mergeCell ref="F349:O349"/>
    <mergeCell ref="F367:J367"/>
    <mergeCell ref="M435:N435"/>
    <mergeCell ref="O402:O414"/>
    <mergeCell ref="L427:L431"/>
    <mergeCell ref="L402:L407"/>
    <mergeCell ref="F434:O434"/>
    <mergeCell ref="O419:O431"/>
    <mergeCell ref="O368:O380"/>
    <mergeCell ref="F374:J374"/>
    <mergeCell ref="M374:N374"/>
    <mergeCell ref="F418:J418"/>
    <mergeCell ref="L385:L390"/>
    <mergeCell ref="M367:N367"/>
    <mergeCell ref="M418:N418"/>
    <mergeCell ref="F366:O366"/>
    <mergeCell ref="F384:J384"/>
    <mergeCell ref="M384:N384"/>
    <mergeCell ref="L376:L380"/>
    <mergeCell ref="F383:O383"/>
    <mergeCell ref="L368:L373"/>
    <mergeCell ref="M391:N391"/>
    <mergeCell ref="O385:O397"/>
    <mergeCell ref="M401:N401"/>
    <mergeCell ref="F408:J408"/>
    <mergeCell ref="M408:N408"/>
    <mergeCell ref="F382:O382"/>
    <mergeCell ref="F391:J391"/>
    <mergeCell ref="L393:L397"/>
    <mergeCell ref="F399:O399"/>
    <mergeCell ref="L478:L482"/>
    <mergeCell ref="F452:J452"/>
    <mergeCell ref="F519:O519"/>
    <mergeCell ref="F537:J537"/>
    <mergeCell ref="F536:O536"/>
    <mergeCell ref="O521:O533"/>
    <mergeCell ref="F527:J527"/>
    <mergeCell ref="F476:J476"/>
    <mergeCell ref="L453:L458"/>
    <mergeCell ref="F468:O468"/>
    <mergeCell ref="F467:O467"/>
    <mergeCell ref="F501:O501"/>
    <mergeCell ref="F459:J459"/>
    <mergeCell ref="F484:O484"/>
    <mergeCell ref="M503:N503"/>
    <mergeCell ref="F485:O485"/>
    <mergeCell ref="M486:N486"/>
    <mergeCell ref="F493:J493"/>
    <mergeCell ref="F486:J486"/>
    <mergeCell ref="O470:O482"/>
    <mergeCell ref="L470:L475"/>
    <mergeCell ref="L521:L526"/>
    <mergeCell ref="M527:N527"/>
    <mergeCell ref="L529:L533"/>
    <mergeCell ref="F417:O417"/>
    <mergeCell ref="F400:O400"/>
    <mergeCell ref="F401:J401"/>
    <mergeCell ref="F450:O450"/>
    <mergeCell ref="F433:O433"/>
    <mergeCell ref="M476:N476"/>
    <mergeCell ref="M452:N452"/>
    <mergeCell ref="O453:O465"/>
    <mergeCell ref="L461:L465"/>
    <mergeCell ref="M459:N459"/>
    <mergeCell ref="F416:O416"/>
    <mergeCell ref="M425:N425"/>
    <mergeCell ref="L444:L448"/>
    <mergeCell ref="L410:L414"/>
    <mergeCell ref="M469:N469"/>
    <mergeCell ref="F469:J469"/>
    <mergeCell ref="F451:O451"/>
    <mergeCell ref="O436:O448"/>
    <mergeCell ref="F425:J425"/>
    <mergeCell ref="M442:N442"/>
    <mergeCell ref="L436:L441"/>
    <mergeCell ref="F435:J435"/>
    <mergeCell ref="F442:J442"/>
    <mergeCell ref="L419:L424"/>
    <mergeCell ref="O487:O499"/>
    <mergeCell ref="L487:L492"/>
    <mergeCell ref="O504:O516"/>
    <mergeCell ref="L512:L516"/>
    <mergeCell ref="M493:N493"/>
    <mergeCell ref="F552:O552"/>
    <mergeCell ref="O538:O550"/>
    <mergeCell ref="L538:L543"/>
    <mergeCell ref="F544:J544"/>
    <mergeCell ref="F518:O518"/>
    <mergeCell ref="L546:L550"/>
    <mergeCell ref="F535:O535"/>
    <mergeCell ref="M537:N537"/>
    <mergeCell ref="M544:N544"/>
    <mergeCell ref="M510:N510"/>
    <mergeCell ref="L495:L499"/>
    <mergeCell ref="L504:L509"/>
    <mergeCell ref="F502:O502"/>
    <mergeCell ref="F510:J510"/>
    <mergeCell ref="F503:J503"/>
    <mergeCell ref="F571:J571"/>
    <mergeCell ref="M561:N561"/>
    <mergeCell ref="L555:L560"/>
    <mergeCell ref="F561:J561"/>
    <mergeCell ref="O572:O584"/>
    <mergeCell ref="L572:L577"/>
    <mergeCell ref="L580:L584"/>
    <mergeCell ref="F554:J554"/>
    <mergeCell ref="F578:J578"/>
    <mergeCell ref="M571:N571"/>
    <mergeCell ref="F553:O553"/>
    <mergeCell ref="M554:N554"/>
    <mergeCell ref="F587:O587"/>
    <mergeCell ref="M588:N588"/>
    <mergeCell ref="M578:N578"/>
    <mergeCell ref="F588:J588"/>
    <mergeCell ref="F586:O586"/>
    <mergeCell ref="O555:O567"/>
    <mergeCell ref="L563:L567"/>
    <mergeCell ref="F520:J520"/>
    <mergeCell ref="M520:N520"/>
    <mergeCell ref="F654:O654"/>
    <mergeCell ref="O640:O652"/>
    <mergeCell ref="L631:L635"/>
    <mergeCell ref="O589:O601"/>
    <mergeCell ref="L589:L594"/>
    <mergeCell ref="M595:N595"/>
    <mergeCell ref="F603:O603"/>
    <mergeCell ref="L597:L601"/>
    <mergeCell ref="F639:J639"/>
    <mergeCell ref="M622:N622"/>
    <mergeCell ref="M629:N629"/>
    <mergeCell ref="F629:J629"/>
    <mergeCell ref="M639:N639"/>
    <mergeCell ref="M605:N605"/>
    <mergeCell ref="F595:J595"/>
    <mergeCell ref="F605:J605"/>
    <mergeCell ref="F569:O569"/>
    <mergeCell ref="F604:O604"/>
    <mergeCell ref="F570:O570"/>
    <mergeCell ref="M612:N612"/>
    <mergeCell ref="F621:O621"/>
    <mergeCell ref="F620:O620"/>
    <mergeCell ref="L640:L645"/>
    <mergeCell ref="F638:O638"/>
    <mergeCell ref="F717:O717"/>
    <mergeCell ref="F612:J612"/>
    <mergeCell ref="L659:L675"/>
    <mergeCell ref="F637:O637"/>
    <mergeCell ref="O606:O618"/>
    <mergeCell ref="O623:O635"/>
    <mergeCell ref="L614:L618"/>
    <mergeCell ref="L623:L628"/>
    <mergeCell ref="F655:O655"/>
    <mergeCell ref="L606:L611"/>
    <mergeCell ref="F622:J622"/>
    <mergeCell ref="F656:J656"/>
    <mergeCell ref="M656:N656"/>
    <mergeCell ref="F646:J646"/>
    <mergeCell ref="M646:N646"/>
    <mergeCell ref="L648:L652"/>
    <mergeCell ref="F730:O730"/>
    <mergeCell ref="M676:N676"/>
    <mergeCell ref="O714:O715"/>
    <mergeCell ref="L714:L715"/>
    <mergeCell ref="F713:J713"/>
    <mergeCell ref="M713:N713"/>
    <mergeCell ref="L678:L711"/>
    <mergeCell ref="F676:J676"/>
    <mergeCell ref="F712:O712"/>
    <mergeCell ref="O659:O711"/>
    <mergeCell ref="F719:J719"/>
    <mergeCell ref="M719:N719"/>
    <mergeCell ref="F718:O718"/>
    <mergeCell ref="O719:O728"/>
    <mergeCell ref="L726:L728"/>
    <mergeCell ref="M724:N724"/>
    <mergeCell ref="L721:L723"/>
    <mergeCell ref="F724:J724"/>
    <mergeCell ref="F731:J731"/>
    <mergeCell ref="M731:N731"/>
    <mergeCell ref="L732:L736"/>
    <mergeCell ref="L754:L756"/>
    <mergeCell ref="L742:L748"/>
    <mergeCell ref="J739:J741"/>
    <mergeCell ref="F737:J737"/>
    <mergeCell ref="L739:L741"/>
    <mergeCell ref="F739:F741"/>
    <mergeCell ref="I739:I741"/>
    <mergeCell ref="H739:H741"/>
    <mergeCell ref="F751:O751"/>
    <mergeCell ref="K739:K741"/>
    <mergeCell ref="M739:M741"/>
    <mergeCell ref="G739:G741"/>
    <mergeCell ref="O732:O748"/>
    <mergeCell ref="M737:N737"/>
    <mergeCell ref="N739:N741"/>
    <mergeCell ref="F766:J766"/>
    <mergeCell ref="M766:N766"/>
    <mergeCell ref="F764:O764"/>
    <mergeCell ref="M780:N780"/>
    <mergeCell ref="F765:O765"/>
    <mergeCell ref="L782:L790"/>
    <mergeCell ref="O752:O761"/>
    <mergeCell ref="O767:O790"/>
    <mergeCell ref="F792:O792"/>
    <mergeCell ref="L767:L779"/>
    <mergeCell ref="M752:N752"/>
    <mergeCell ref="M757:N757"/>
    <mergeCell ref="F752:J752"/>
    <mergeCell ref="F757:J757"/>
    <mergeCell ref="L759:L761"/>
    <mergeCell ref="F780:J780"/>
    <mergeCell ref="L794:L797"/>
    <mergeCell ref="O812:O820"/>
    <mergeCell ref="L812:L820"/>
    <mergeCell ref="F809:O809"/>
    <mergeCell ref="F810:J810"/>
    <mergeCell ref="F799:J799"/>
    <mergeCell ref="L801:L806"/>
    <mergeCell ref="O794:O806"/>
    <mergeCell ref="F793:J793"/>
    <mergeCell ref="M793:N793"/>
    <mergeCell ref="M799:N799"/>
    <mergeCell ref="F822:O822"/>
    <mergeCell ref="O824:O876"/>
    <mergeCell ref="F837:J837"/>
    <mergeCell ref="M837:N837"/>
    <mergeCell ref="L824:L835"/>
    <mergeCell ref="L839:L876"/>
    <mergeCell ref="F823:J823"/>
    <mergeCell ref="M823:N823"/>
    <mergeCell ref="M810:N81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topLeftCell="A54" zoomScale="70" zoomScaleSheetLayoutView="70" workbookViewId="0">
      <selection activeCell="G58" sqref="G58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78"/>
    </row>
    <row r="2" spans="1:13" ht="15.75" x14ac:dyDescent="0.25">
      <c r="L2" s="77"/>
    </row>
    <row r="3" spans="1:13" ht="15.75" x14ac:dyDescent="0.25">
      <c r="L3" s="77"/>
    </row>
    <row r="4" spans="1:13" x14ac:dyDescent="0.25">
      <c r="E4" s="145" t="s">
        <v>255</v>
      </c>
      <c r="F4" s="145"/>
      <c r="G4" s="145"/>
      <c r="H4" s="145"/>
      <c r="I4" s="145"/>
      <c r="J4" s="145"/>
    </row>
    <row r="5" spans="1:13" x14ac:dyDescent="0.25">
      <c r="E5" s="145"/>
      <c r="F5" s="145"/>
      <c r="G5" s="145"/>
      <c r="H5" s="145"/>
      <c r="I5" s="145"/>
      <c r="J5" s="145"/>
    </row>
    <row r="6" spans="1:13" x14ac:dyDescent="0.25">
      <c r="E6" s="145"/>
      <c r="F6" s="145"/>
      <c r="G6" s="145"/>
      <c r="H6" s="145"/>
      <c r="I6" s="145"/>
      <c r="J6" s="145"/>
    </row>
    <row r="8" spans="1:13" ht="110.25" x14ac:dyDescent="0.25">
      <c r="A8" s="1" t="s">
        <v>484</v>
      </c>
      <c r="B8" s="1" t="s">
        <v>488</v>
      </c>
      <c r="C8" s="1" t="s">
        <v>66</v>
      </c>
      <c r="D8" s="1" t="s">
        <v>485</v>
      </c>
      <c r="E8" s="74" t="s">
        <v>439</v>
      </c>
      <c r="F8" s="75" t="s">
        <v>431</v>
      </c>
      <c r="G8" s="75" t="s">
        <v>517</v>
      </c>
      <c r="H8" s="75" t="s">
        <v>256</v>
      </c>
      <c r="I8" s="75" t="s">
        <v>518</v>
      </c>
      <c r="J8" s="75" t="s">
        <v>520</v>
      </c>
      <c r="K8" s="75" t="s">
        <v>519</v>
      </c>
      <c r="L8" s="75" t="s">
        <v>429</v>
      </c>
      <c r="M8" s="75" t="s">
        <v>432</v>
      </c>
    </row>
    <row r="9" spans="1:13" ht="137.25" customHeight="1" x14ac:dyDescent="0.25">
      <c r="A9" s="146" t="s">
        <v>535</v>
      </c>
      <c r="B9" s="146" t="s">
        <v>526</v>
      </c>
      <c r="C9" s="81" t="s">
        <v>434</v>
      </c>
      <c r="D9" s="81" t="s">
        <v>486</v>
      </c>
      <c r="E9" s="83" t="s">
        <v>529</v>
      </c>
      <c r="F9" s="84" t="s">
        <v>521</v>
      </c>
      <c r="G9" s="76">
        <v>100</v>
      </c>
      <c r="H9" s="76">
        <v>100</v>
      </c>
      <c r="I9" s="76">
        <v>100</v>
      </c>
      <c r="J9" s="152">
        <v>100</v>
      </c>
      <c r="K9" s="96"/>
      <c r="L9" s="76" t="s">
        <v>88</v>
      </c>
      <c r="M9" s="163">
        <v>99.11</v>
      </c>
    </row>
    <row r="10" spans="1:13" ht="84" customHeight="1" x14ac:dyDescent="0.25">
      <c r="A10" s="147"/>
      <c r="B10" s="147"/>
      <c r="C10" s="81" t="s">
        <v>434</v>
      </c>
      <c r="D10" s="81" t="s">
        <v>486</v>
      </c>
      <c r="E10" s="85" t="s">
        <v>522</v>
      </c>
      <c r="F10" s="84" t="s">
        <v>521</v>
      </c>
      <c r="G10" s="76">
        <v>100</v>
      </c>
      <c r="H10" s="76">
        <v>100</v>
      </c>
      <c r="I10" s="76">
        <v>100</v>
      </c>
      <c r="J10" s="153"/>
      <c r="K10" s="76"/>
      <c r="L10" s="76" t="s">
        <v>88</v>
      </c>
      <c r="M10" s="164"/>
    </row>
    <row r="11" spans="1:13" ht="123.75" customHeight="1" x14ac:dyDescent="0.25">
      <c r="A11" s="147"/>
      <c r="B11" s="147"/>
      <c r="C11" s="81" t="s">
        <v>434</v>
      </c>
      <c r="D11" s="81" t="s">
        <v>486</v>
      </c>
      <c r="E11" s="85" t="s">
        <v>523</v>
      </c>
      <c r="F11" s="84" t="s">
        <v>521</v>
      </c>
      <c r="G11" s="76">
        <v>100</v>
      </c>
      <c r="H11" s="76">
        <v>100</v>
      </c>
      <c r="I11" s="76">
        <v>100</v>
      </c>
      <c r="J11" s="153"/>
      <c r="K11" s="76"/>
      <c r="L11" s="76" t="s">
        <v>88</v>
      </c>
      <c r="M11" s="164"/>
    </row>
    <row r="12" spans="1:13" ht="123.75" customHeight="1" x14ac:dyDescent="0.25">
      <c r="A12" s="147"/>
      <c r="B12" s="147"/>
      <c r="C12" s="81" t="s">
        <v>434</v>
      </c>
      <c r="D12" s="81" t="s">
        <v>486</v>
      </c>
      <c r="E12" s="85" t="s">
        <v>530</v>
      </c>
      <c r="F12" s="84" t="s">
        <v>521</v>
      </c>
      <c r="G12" s="76">
        <v>93</v>
      </c>
      <c r="H12" s="76">
        <v>93</v>
      </c>
      <c r="I12" s="76">
        <v>100</v>
      </c>
      <c r="J12" s="153"/>
      <c r="K12" s="90"/>
      <c r="L12" s="76" t="s">
        <v>89</v>
      </c>
      <c r="M12" s="164"/>
    </row>
    <row r="13" spans="1:13" ht="126.75" customHeight="1" x14ac:dyDescent="0.25">
      <c r="A13" s="148"/>
      <c r="B13" s="148"/>
      <c r="C13" s="81" t="s">
        <v>434</v>
      </c>
      <c r="D13" s="81" t="s">
        <v>487</v>
      </c>
      <c r="E13" s="85" t="s">
        <v>524</v>
      </c>
      <c r="F13" s="84" t="s">
        <v>525</v>
      </c>
      <c r="G13" s="76">
        <v>27</v>
      </c>
      <c r="H13" s="76">
        <v>27</v>
      </c>
      <c r="I13" s="76">
        <v>100</v>
      </c>
      <c r="J13" s="154"/>
      <c r="K13" s="108"/>
      <c r="L13" s="76" t="s">
        <v>88</v>
      </c>
      <c r="M13" s="164"/>
    </row>
    <row r="14" spans="1:13" ht="159" customHeight="1" x14ac:dyDescent="0.25">
      <c r="A14" s="155"/>
      <c r="B14" s="155" t="s">
        <v>505</v>
      </c>
      <c r="C14" s="81" t="s">
        <v>434</v>
      </c>
      <c r="D14" s="81" t="s">
        <v>486</v>
      </c>
      <c r="E14" s="109" t="s">
        <v>529</v>
      </c>
      <c r="F14" s="84" t="s">
        <v>521</v>
      </c>
      <c r="G14" s="76">
        <v>100</v>
      </c>
      <c r="H14" s="76">
        <v>100</v>
      </c>
      <c r="I14" s="76">
        <v>100</v>
      </c>
      <c r="J14" s="110"/>
      <c r="K14" s="108"/>
      <c r="L14" s="76" t="s">
        <v>88</v>
      </c>
      <c r="M14" s="164"/>
    </row>
    <row r="15" spans="1:13" ht="91.5" customHeight="1" x14ac:dyDescent="0.25">
      <c r="A15" s="156"/>
      <c r="B15" s="156"/>
      <c r="C15" s="81" t="s">
        <v>434</v>
      </c>
      <c r="D15" s="81" t="s">
        <v>486</v>
      </c>
      <c r="E15" s="109" t="s">
        <v>522</v>
      </c>
      <c r="F15" s="84" t="s">
        <v>521</v>
      </c>
      <c r="G15" s="76">
        <v>100</v>
      </c>
      <c r="H15" s="76">
        <v>100</v>
      </c>
      <c r="I15" s="76">
        <v>100</v>
      </c>
      <c r="J15" s="110"/>
      <c r="K15" s="108"/>
      <c r="L15" s="76" t="s">
        <v>88</v>
      </c>
      <c r="M15" s="164"/>
    </row>
    <row r="16" spans="1:13" ht="126.75" customHeight="1" x14ac:dyDescent="0.25">
      <c r="A16" s="156"/>
      <c r="B16" s="156"/>
      <c r="C16" s="81" t="s">
        <v>434</v>
      </c>
      <c r="D16" s="81" t="s">
        <v>486</v>
      </c>
      <c r="E16" s="109" t="s">
        <v>523</v>
      </c>
      <c r="F16" s="84" t="s">
        <v>521</v>
      </c>
      <c r="G16" s="76">
        <v>100</v>
      </c>
      <c r="H16" s="76">
        <v>100</v>
      </c>
      <c r="I16" s="76">
        <v>100</v>
      </c>
      <c r="J16" s="110"/>
      <c r="K16" s="108"/>
      <c r="L16" s="76" t="s">
        <v>88</v>
      </c>
      <c r="M16" s="164"/>
    </row>
    <row r="17" spans="1:13" ht="126.75" customHeight="1" x14ac:dyDescent="0.25">
      <c r="A17" s="156"/>
      <c r="B17" s="156"/>
      <c r="C17" s="81" t="s">
        <v>434</v>
      </c>
      <c r="D17" s="81" t="s">
        <v>486</v>
      </c>
      <c r="E17" s="109" t="s">
        <v>530</v>
      </c>
      <c r="F17" s="84" t="s">
        <v>521</v>
      </c>
      <c r="G17" s="76">
        <v>93</v>
      </c>
      <c r="H17" s="76">
        <v>93</v>
      </c>
      <c r="I17" s="76">
        <v>100</v>
      </c>
      <c r="J17" s="110"/>
      <c r="K17" s="108"/>
      <c r="L17" s="76" t="s">
        <v>89</v>
      </c>
      <c r="M17" s="164"/>
    </row>
    <row r="18" spans="1:13" ht="46.5" customHeight="1" x14ac:dyDescent="0.25">
      <c r="A18" s="157"/>
      <c r="B18" s="157"/>
      <c r="C18" s="81" t="s">
        <v>434</v>
      </c>
      <c r="D18" s="81" t="s">
        <v>487</v>
      </c>
      <c r="E18" s="109" t="s">
        <v>524</v>
      </c>
      <c r="F18" s="84" t="s">
        <v>525</v>
      </c>
      <c r="G18" s="76">
        <v>1</v>
      </c>
      <c r="H18" s="76">
        <v>1</v>
      </c>
      <c r="I18" s="76">
        <v>100</v>
      </c>
      <c r="J18" s="110">
        <v>100</v>
      </c>
      <c r="K18" s="108"/>
      <c r="L18" s="76" t="s">
        <v>88</v>
      </c>
      <c r="M18" s="164"/>
    </row>
    <row r="19" spans="1:13" ht="144.75" customHeight="1" x14ac:dyDescent="0.25">
      <c r="A19" s="146"/>
      <c r="B19" s="146" t="s">
        <v>506</v>
      </c>
      <c r="C19" s="81" t="s">
        <v>434</v>
      </c>
      <c r="D19" s="81" t="s">
        <v>486</v>
      </c>
      <c r="E19" s="83" t="s">
        <v>529</v>
      </c>
      <c r="F19" s="84" t="s">
        <v>521</v>
      </c>
      <c r="G19" s="76">
        <v>100</v>
      </c>
      <c r="H19" s="76">
        <v>100</v>
      </c>
      <c r="I19" s="76">
        <v>100</v>
      </c>
      <c r="J19" s="149">
        <v>100</v>
      </c>
      <c r="K19" s="76"/>
      <c r="L19" s="76" t="s">
        <v>88</v>
      </c>
      <c r="M19" s="164"/>
    </row>
    <row r="20" spans="1:13" ht="76.5" customHeight="1" x14ac:dyDescent="0.25">
      <c r="A20" s="147"/>
      <c r="B20" s="147"/>
      <c r="C20" s="81" t="s">
        <v>434</v>
      </c>
      <c r="D20" s="81" t="s">
        <v>486</v>
      </c>
      <c r="E20" s="85" t="s">
        <v>522</v>
      </c>
      <c r="F20" s="84" t="s">
        <v>521</v>
      </c>
      <c r="G20" s="76">
        <v>100</v>
      </c>
      <c r="H20" s="76">
        <v>100</v>
      </c>
      <c r="I20" s="76">
        <v>100</v>
      </c>
      <c r="J20" s="150"/>
      <c r="K20" s="76"/>
      <c r="L20" s="76" t="s">
        <v>88</v>
      </c>
      <c r="M20" s="164"/>
    </row>
    <row r="21" spans="1:13" ht="110.25" customHeight="1" x14ac:dyDescent="0.25">
      <c r="A21" s="147"/>
      <c r="B21" s="147"/>
      <c r="C21" s="81" t="s">
        <v>434</v>
      </c>
      <c r="D21" s="81" t="s">
        <v>486</v>
      </c>
      <c r="E21" s="85" t="s">
        <v>523</v>
      </c>
      <c r="F21" s="84" t="s">
        <v>521</v>
      </c>
      <c r="G21" s="76">
        <v>100</v>
      </c>
      <c r="H21" s="76">
        <v>100</v>
      </c>
      <c r="I21" s="76">
        <v>100</v>
      </c>
      <c r="J21" s="150"/>
      <c r="K21" s="76"/>
      <c r="L21" s="76" t="s">
        <v>88</v>
      </c>
      <c r="M21" s="164"/>
    </row>
    <row r="22" spans="1:13" ht="110.25" customHeight="1" x14ac:dyDescent="0.25">
      <c r="A22" s="147"/>
      <c r="B22" s="147"/>
      <c r="C22" s="81" t="s">
        <v>434</v>
      </c>
      <c r="D22" s="81" t="s">
        <v>486</v>
      </c>
      <c r="E22" s="85" t="s">
        <v>530</v>
      </c>
      <c r="F22" s="84" t="s">
        <v>521</v>
      </c>
      <c r="G22" s="76">
        <v>93</v>
      </c>
      <c r="H22" s="76">
        <v>93</v>
      </c>
      <c r="I22" s="76">
        <v>100</v>
      </c>
      <c r="J22" s="150"/>
      <c r="K22" s="76"/>
      <c r="L22" s="76" t="s">
        <v>89</v>
      </c>
      <c r="M22" s="164"/>
    </row>
    <row r="23" spans="1:13" ht="36.75" customHeight="1" x14ac:dyDescent="0.25">
      <c r="A23" s="148"/>
      <c r="B23" s="148"/>
      <c r="C23" s="81" t="s">
        <v>434</v>
      </c>
      <c r="D23" s="81" t="s">
        <v>487</v>
      </c>
      <c r="E23" s="85" t="s">
        <v>524</v>
      </c>
      <c r="F23" s="84" t="s">
        <v>525</v>
      </c>
      <c r="G23" s="76">
        <v>2</v>
      </c>
      <c r="H23" s="76">
        <v>2</v>
      </c>
      <c r="I23" s="76">
        <v>100</v>
      </c>
      <c r="J23" s="151"/>
      <c r="K23" s="76"/>
      <c r="L23" s="76" t="s">
        <v>88</v>
      </c>
      <c r="M23" s="164"/>
    </row>
    <row r="24" spans="1:13" ht="144" customHeight="1" x14ac:dyDescent="0.25">
      <c r="A24" s="149"/>
      <c r="B24" s="146" t="s">
        <v>507</v>
      </c>
      <c r="C24" s="81" t="s">
        <v>434</v>
      </c>
      <c r="D24" s="81" t="s">
        <v>486</v>
      </c>
      <c r="E24" s="83" t="s">
        <v>529</v>
      </c>
      <c r="F24" s="84" t="s">
        <v>521</v>
      </c>
      <c r="G24" s="76">
        <v>100</v>
      </c>
      <c r="H24" s="76">
        <v>100</v>
      </c>
      <c r="I24" s="76">
        <v>100</v>
      </c>
      <c r="J24" s="149">
        <v>100</v>
      </c>
      <c r="K24" s="96" t="s">
        <v>264</v>
      </c>
      <c r="L24" s="76" t="s">
        <v>88</v>
      </c>
      <c r="M24" s="164"/>
    </row>
    <row r="25" spans="1:13" ht="90" x14ac:dyDescent="0.25">
      <c r="A25" s="150"/>
      <c r="B25" s="147"/>
      <c r="C25" s="81" t="s">
        <v>434</v>
      </c>
      <c r="D25" s="81" t="s">
        <v>486</v>
      </c>
      <c r="E25" s="85" t="s">
        <v>522</v>
      </c>
      <c r="F25" s="84" t="s">
        <v>521</v>
      </c>
      <c r="G25" s="76">
        <v>100</v>
      </c>
      <c r="H25" s="76">
        <v>100</v>
      </c>
      <c r="I25" s="76">
        <v>100</v>
      </c>
      <c r="J25" s="150"/>
      <c r="K25" s="76"/>
      <c r="L25" s="76" t="s">
        <v>88</v>
      </c>
      <c r="M25" s="164"/>
    </row>
    <row r="26" spans="1:13" ht="120" x14ac:dyDescent="0.25">
      <c r="A26" s="150"/>
      <c r="B26" s="147"/>
      <c r="C26" s="81" t="s">
        <v>434</v>
      </c>
      <c r="D26" s="81" t="s">
        <v>486</v>
      </c>
      <c r="E26" s="85" t="s">
        <v>523</v>
      </c>
      <c r="F26" s="84" t="s">
        <v>521</v>
      </c>
      <c r="G26" s="76">
        <v>100</v>
      </c>
      <c r="H26" s="76">
        <v>100</v>
      </c>
      <c r="I26" s="76">
        <v>100</v>
      </c>
      <c r="J26" s="150"/>
      <c r="K26" s="76"/>
      <c r="L26" s="76" t="s">
        <v>88</v>
      </c>
      <c r="M26" s="164"/>
    </row>
    <row r="27" spans="1:13" ht="91.5" customHeight="1" x14ac:dyDescent="0.25">
      <c r="A27" s="150"/>
      <c r="B27" s="147"/>
      <c r="C27" s="81" t="s">
        <v>434</v>
      </c>
      <c r="D27" s="81" t="s">
        <v>486</v>
      </c>
      <c r="E27" s="85" t="s">
        <v>530</v>
      </c>
      <c r="F27" s="84" t="s">
        <v>521</v>
      </c>
      <c r="G27" s="76">
        <v>93</v>
      </c>
      <c r="H27" s="76">
        <v>93</v>
      </c>
      <c r="I27" s="76">
        <v>100</v>
      </c>
      <c r="J27" s="150"/>
      <c r="K27" s="90"/>
      <c r="L27" s="76" t="s">
        <v>89</v>
      </c>
      <c r="M27" s="164"/>
    </row>
    <row r="28" spans="1:13" ht="47.25" customHeight="1" x14ac:dyDescent="0.25">
      <c r="A28" s="151"/>
      <c r="B28" s="148"/>
      <c r="C28" s="81" t="s">
        <v>434</v>
      </c>
      <c r="D28" s="81" t="s">
        <v>487</v>
      </c>
      <c r="E28" s="85" t="s">
        <v>524</v>
      </c>
      <c r="F28" s="84" t="s">
        <v>525</v>
      </c>
      <c r="G28" s="88">
        <v>147</v>
      </c>
      <c r="H28" s="88">
        <v>147</v>
      </c>
      <c r="I28" s="88">
        <v>100</v>
      </c>
      <c r="J28" s="151"/>
      <c r="K28" s="95"/>
      <c r="L28" s="76" t="s">
        <v>88</v>
      </c>
      <c r="M28" s="164"/>
    </row>
    <row r="29" spans="1:13" ht="138" customHeight="1" x14ac:dyDescent="0.25">
      <c r="A29" s="149"/>
      <c r="B29" s="146" t="s">
        <v>508</v>
      </c>
      <c r="C29" s="81" t="s">
        <v>434</v>
      </c>
      <c r="D29" s="81" t="s">
        <v>486</v>
      </c>
      <c r="E29" s="83" t="s">
        <v>528</v>
      </c>
      <c r="F29" s="84" t="s">
        <v>521</v>
      </c>
      <c r="G29" s="76">
        <v>100</v>
      </c>
      <c r="H29" s="76">
        <v>100</v>
      </c>
      <c r="I29" s="88">
        <v>100</v>
      </c>
      <c r="J29" s="149">
        <v>100</v>
      </c>
      <c r="K29" s="76"/>
      <c r="L29" s="76" t="s">
        <v>88</v>
      </c>
      <c r="M29" s="164"/>
    </row>
    <row r="30" spans="1:13" ht="83.25" customHeight="1" x14ac:dyDescent="0.25">
      <c r="A30" s="150"/>
      <c r="B30" s="147"/>
      <c r="C30" s="81" t="s">
        <v>434</v>
      </c>
      <c r="D30" s="81" t="s">
        <v>486</v>
      </c>
      <c r="E30" s="85" t="s">
        <v>527</v>
      </c>
      <c r="F30" s="84" t="s">
        <v>521</v>
      </c>
      <c r="G30" s="76">
        <v>100</v>
      </c>
      <c r="H30" s="76">
        <v>100</v>
      </c>
      <c r="I30" s="76">
        <v>100</v>
      </c>
      <c r="J30" s="150"/>
      <c r="K30" s="76"/>
      <c r="L30" s="76" t="s">
        <v>88</v>
      </c>
      <c r="M30" s="164"/>
    </row>
    <row r="31" spans="1:13" ht="105.75" customHeight="1" x14ac:dyDescent="0.25">
      <c r="A31" s="150"/>
      <c r="B31" s="147"/>
      <c r="C31" s="81" t="s">
        <v>434</v>
      </c>
      <c r="D31" s="81" t="s">
        <v>486</v>
      </c>
      <c r="E31" s="85" t="s">
        <v>523</v>
      </c>
      <c r="F31" s="84" t="s">
        <v>521</v>
      </c>
      <c r="G31" s="76">
        <v>100</v>
      </c>
      <c r="H31" s="76">
        <v>100</v>
      </c>
      <c r="I31" s="76">
        <v>100</v>
      </c>
      <c r="J31" s="150"/>
      <c r="K31" s="76"/>
      <c r="L31" s="76" t="s">
        <v>88</v>
      </c>
      <c r="M31" s="164"/>
    </row>
    <row r="32" spans="1:13" ht="90.75" customHeight="1" x14ac:dyDescent="0.25">
      <c r="A32" s="150"/>
      <c r="B32" s="147"/>
      <c r="C32" s="81" t="s">
        <v>434</v>
      </c>
      <c r="D32" s="81" t="s">
        <v>486</v>
      </c>
      <c r="E32" s="85" t="s">
        <v>530</v>
      </c>
      <c r="F32" s="84" t="s">
        <v>521</v>
      </c>
      <c r="G32" s="76">
        <v>93</v>
      </c>
      <c r="H32" s="76">
        <v>93</v>
      </c>
      <c r="I32" s="76">
        <v>100</v>
      </c>
      <c r="J32" s="150"/>
      <c r="K32" s="76"/>
      <c r="L32" s="76" t="s">
        <v>89</v>
      </c>
      <c r="M32" s="164"/>
    </row>
    <row r="33" spans="1:13" ht="29.25" customHeight="1" x14ac:dyDescent="0.25">
      <c r="A33" s="151"/>
      <c r="B33" s="148"/>
      <c r="C33" s="81" t="s">
        <v>434</v>
      </c>
      <c r="D33" s="81" t="s">
        <v>487</v>
      </c>
      <c r="E33" s="85" t="s">
        <v>524</v>
      </c>
      <c r="F33" s="84" t="s">
        <v>525</v>
      </c>
      <c r="G33" s="76">
        <v>25</v>
      </c>
      <c r="H33" s="76">
        <v>25</v>
      </c>
      <c r="I33" s="76">
        <v>100</v>
      </c>
      <c r="J33" s="151"/>
      <c r="K33" s="76"/>
      <c r="L33" s="76" t="s">
        <v>88</v>
      </c>
      <c r="M33" s="164"/>
    </row>
    <row r="34" spans="1:13" ht="135" customHeight="1" x14ac:dyDescent="0.25">
      <c r="A34" s="149"/>
      <c r="B34" s="146" t="s">
        <v>509</v>
      </c>
      <c r="C34" s="81" t="s">
        <v>434</v>
      </c>
      <c r="D34" s="81" t="s">
        <v>486</v>
      </c>
      <c r="E34" s="83" t="s">
        <v>528</v>
      </c>
      <c r="F34" s="84" t="s">
        <v>521</v>
      </c>
      <c r="G34" s="76">
        <v>100</v>
      </c>
      <c r="H34" s="76">
        <v>100</v>
      </c>
      <c r="I34" s="76">
        <v>100</v>
      </c>
      <c r="J34" s="149">
        <v>100</v>
      </c>
      <c r="K34" s="76"/>
      <c r="L34" s="76" t="s">
        <v>88</v>
      </c>
      <c r="M34" s="164"/>
    </row>
    <row r="35" spans="1:13" ht="75" x14ac:dyDescent="0.25">
      <c r="A35" s="150"/>
      <c r="B35" s="147"/>
      <c r="C35" s="81" t="s">
        <v>434</v>
      </c>
      <c r="D35" s="81" t="s">
        <v>486</v>
      </c>
      <c r="E35" s="85" t="s">
        <v>527</v>
      </c>
      <c r="F35" s="84" t="s">
        <v>521</v>
      </c>
      <c r="G35" s="76">
        <v>100</v>
      </c>
      <c r="H35" s="76">
        <v>100</v>
      </c>
      <c r="I35" s="76">
        <v>100</v>
      </c>
      <c r="J35" s="150"/>
      <c r="K35" s="76"/>
      <c r="L35" s="76" t="s">
        <v>88</v>
      </c>
      <c r="M35" s="164"/>
    </row>
    <row r="36" spans="1:13" ht="108" customHeight="1" x14ac:dyDescent="0.25">
      <c r="A36" s="150"/>
      <c r="B36" s="147"/>
      <c r="C36" s="81" t="s">
        <v>434</v>
      </c>
      <c r="D36" s="81" t="s">
        <v>486</v>
      </c>
      <c r="E36" s="85" t="s">
        <v>523</v>
      </c>
      <c r="F36" s="84" t="s">
        <v>521</v>
      </c>
      <c r="G36" s="76">
        <v>100</v>
      </c>
      <c r="H36" s="76">
        <v>100</v>
      </c>
      <c r="I36" s="76">
        <v>100</v>
      </c>
      <c r="J36" s="150"/>
      <c r="K36" s="76"/>
      <c r="L36" s="76" t="s">
        <v>88</v>
      </c>
      <c r="M36" s="164"/>
    </row>
    <row r="37" spans="1:13" ht="93" customHeight="1" x14ac:dyDescent="0.25">
      <c r="A37" s="150"/>
      <c r="B37" s="147"/>
      <c r="C37" s="81" t="s">
        <v>434</v>
      </c>
      <c r="D37" s="81" t="s">
        <v>486</v>
      </c>
      <c r="E37" s="85" t="s">
        <v>530</v>
      </c>
      <c r="F37" s="84" t="s">
        <v>521</v>
      </c>
      <c r="G37" s="76">
        <v>93</v>
      </c>
      <c r="H37" s="76">
        <v>93</v>
      </c>
      <c r="I37" s="76">
        <v>100</v>
      </c>
      <c r="J37" s="150"/>
      <c r="K37" s="76"/>
      <c r="L37" s="76" t="s">
        <v>89</v>
      </c>
      <c r="M37" s="164"/>
    </row>
    <row r="38" spans="1:13" ht="33" customHeight="1" x14ac:dyDescent="0.25">
      <c r="A38" s="151"/>
      <c r="B38" s="148"/>
      <c r="C38" s="81" t="s">
        <v>434</v>
      </c>
      <c r="D38" s="81" t="s">
        <v>487</v>
      </c>
      <c r="E38" s="85" t="s">
        <v>524</v>
      </c>
      <c r="F38" s="84" t="s">
        <v>525</v>
      </c>
      <c r="G38" s="76">
        <v>6</v>
      </c>
      <c r="H38" s="76">
        <v>6</v>
      </c>
      <c r="I38" s="76">
        <v>100</v>
      </c>
      <c r="J38" s="151"/>
      <c r="K38" s="76"/>
      <c r="L38" s="76" t="s">
        <v>88</v>
      </c>
      <c r="M38" s="164"/>
    </row>
    <row r="39" spans="1:13" ht="144.75" customHeight="1" x14ac:dyDescent="0.25">
      <c r="A39" s="152"/>
      <c r="B39" s="146" t="s">
        <v>512</v>
      </c>
      <c r="C39" s="81" t="s">
        <v>434</v>
      </c>
      <c r="D39" s="81" t="s">
        <v>486</v>
      </c>
      <c r="E39" s="109" t="s">
        <v>528</v>
      </c>
      <c r="F39" s="84" t="s">
        <v>521</v>
      </c>
      <c r="G39" s="76">
        <v>100</v>
      </c>
      <c r="H39" s="76">
        <v>100</v>
      </c>
      <c r="I39" s="76">
        <v>100</v>
      </c>
      <c r="J39" s="86"/>
      <c r="K39" s="76"/>
      <c r="L39" s="76" t="s">
        <v>88</v>
      </c>
      <c r="M39" s="164"/>
    </row>
    <row r="40" spans="1:13" ht="83.25" customHeight="1" x14ac:dyDescent="0.25">
      <c r="A40" s="153"/>
      <c r="B40" s="147"/>
      <c r="C40" s="81" t="s">
        <v>434</v>
      </c>
      <c r="D40" s="81" t="s">
        <v>486</v>
      </c>
      <c r="E40" s="109" t="s">
        <v>527</v>
      </c>
      <c r="F40" s="84" t="s">
        <v>521</v>
      </c>
      <c r="G40" s="76">
        <v>100</v>
      </c>
      <c r="H40" s="76">
        <v>100</v>
      </c>
      <c r="I40" s="76">
        <v>100</v>
      </c>
      <c r="J40" s="86"/>
      <c r="K40" s="76"/>
      <c r="L40" s="76" t="s">
        <v>88</v>
      </c>
      <c r="M40" s="164"/>
    </row>
    <row r="41" spans="1:13" ht="108.75" customHeight="1" x14ac:dyDescent="0.25">
      <c r="A41" s="153"/>
      <c r="B41" s="147"/>
      <c r="C41" s="81" t="s">
        <v>434</v>
      </c>
      <c r="D41" s="81" t="s">
        <v>486</v>
      </c>
      <c r="E41" s="109" t="s">
        <v>523</v>
      </c>
      <c r="F41" s="84" t="s">
        <v>521</v>
      </c>
      <c r="G41" s="76">
        <v>100</v>
      </c>
      <c r="H41" s="76">
        <v>100</v>
      </c>
      <c r="I41" s="76">
        <v>100</v>
      </c>
      <c r="J41" s="86"/>
      <c r="K41" s="76"/>
      <c r="L41" s="76" t="s">
        <v>88</v>
      </c>
      <c r="M41" s="164"/>
    </row>
    <row r="42" spans="1:13" ht="99" customHeight="1" x14ac:dyDescent="0.25">
      <c r="A42" s="86"/>
      <c r="B42" s="147"/>
      <c r="C42" s="81" t="s">
        <v>434</v>
      </c>
      <c r="D42" s="81" t="s">
        <v>486</v>
      </c>
      <c r="E42" s="109" t="s">
        <v>530</v>
      </c>
      <c r="F42" s="84" t="s">
        <v>521</v>
      </c>
      <c r="G42" s="76">
        <v>93</v>
      </c>
      <c r="H42" s="76">
        <v>93</v>
      </c>
      <c r="I42" s="76">
        <v>100</v>
      </c>
      <c r="J42" s="86"/>
      <c r="K42" s="76"/>
      <c r="L42" s="76" t="s">
        <v>89</v>
      </c>
      <c r="M42" s="164"/>
    </row>
    <row r="43" spans="1:13" ht="33" customHeight="1" x14ac:dyDescent="0.25">
      <c r="A43" s="86"/>
      <c r="B43" s="148"/>
      <c r="C43" s="81" t="s">
        <v>434</v>
      </c>
      <c r="D43" s="81" t="s">
        <v>487</v>
      </c>
      <c r="E43" s="109" t="s">
        <v>524</v>
      </c>
      <c r="F43" s="84" t="s">
        <v>525</v>
      </c>
      <c r="G43" s="76">
        <v>1</v>
      </c>
      <c r="H43" s="76">
        <v>1</v>
      </c>
      <c r="I43" s="76">
        <v>100</v>
      </c>
      <c r="J43" s="86">
        <v>100</v>
      </c>
      <c r="K43" s="76"/>
      <c r="L43" s="76" t="s">
        <v>88</v>
      </c>
      <c r="M43" s="164"/>
    </row>
    <row r="44" spans="1:13" ht="135" x14ac:dyDescent="0.25">
      <c r="A44" s="149"/>
      <c r="B44" s="146" t="s">
        <v>510</v>
      </c>
      <c r="C44" s="81" t="s">
        <v>434</v>
      </c>
      <c r="D44" s="81" t="s">
        <v>486</v>
      </c>
      <c r="E44" s="83" t="s">
        <v>528</v>
      </c>
      <c r="F44" s="84" t="s">
        <v>521</v>
      </c>
      <c r="G44" s="76">
        <v>100</v>
      </c>
      <c r="H44" s="76">
        <v>100</v>
      </c>
      <c r="I44" s="76">
        <v>100</v>
      </c>
      <c r="J44" s="149">
        <v>100</v>
      </c>
      <c r="K44" s="76"/>
      <c r="L44" s="76" t="s">
        <v>88</v>
      </c>
      <c r="M44" s="164"/>
    </row>
    <row r="45" spans="1:13" ht="75" x14ac:dyDescent="0.25">
      <c r="A45" s="150"/>
      <c r="B45" s="147"/>
      <c r="C45" s="81" t="s">
        <v>434</v>
      </c>
      <c r="D45" s="81" t="s">
        <v>486</v>
      </c>
      <c r="E45" s="85" t="s">
        <v>527</v>
      </c>
      <c r="F45" s="84" t="s">
        <v>521</v>
      </c>
      <c r="G45" s="76">
        <v>100</v>
      </c>
      <c r="H45" s="76">
        <v>100</v>
      </c>
      <c r="I45" s="76">
        <v>100</v>
      </c>
      <c r="J45" s="150"/>
      <c r="K45" s="76"/>
      <c r="L45" s="76" t="s">
        <v>88</v>
      </c>
      <c r="M45" s="164"/>
    </row>
    <row r="46" spans="1:13" ht="106.5" customHeight="1" x14ac:dyDescent="0.25">
      <c r="A46" s="150"/>
      <c r="B46" s="147"/>
      <c r="C46" s="81" t="s">
        <v>434</v>
      </c>
      <c r="D46" s="81" t="s">
        <v>486</v>
      </c>
      <c r="E46" s="85" t="s">
        <v>523</v>
      </c>
      <c r="F46" s="84" t="s">
        <v>521</v>
      </c>
      <c r="G46" s="76">
        <v>100</v>
      </c>
      <c r="H46" s="76">
        <v>100</v>
      </c>
      <c r="I46" s="76">
        <v>100</v>
      </c>
      <c r="J46" s="150"/>
      <c r="K46" s="76"/>
      <c r="L46" s="76" t="s">
        <v>88</v>
      </c>
      <c r="M46" s="164"/>
    </row>
    <row r="47" spans="1:13" ht="92.25" customHeight="1" x14ac:dyDescent="0.25">
      <c r="A47" s="150"/>
      <c r="B47" s="147"/>
      <c r="C47" s="81" t="s">
        <v>434</v>
      </c>
      <c r="D47" s="81" t="s">
        <v>486</v>
      </c>
      <c r="E47" s="85" t="s">
        <v>530</v>
      </c>
      <c r="F47" s="84" t="s">
        <v>521</v>
      </c>
      <c r="G47" s="76">
        <v>93</v>
      </c>
      <c r="H47" s="76">
        <v>93</v>
      </c>
      <c r="I47" s="76">
        <v>100</v>
      </c>
      <c r="J47" s="150"/>
      <c r="K47" s="76"/>
      <c r="L47" s="76" t="s">
        <v>89</v>
      </c>
      <c r="M47" s="164"/>
    </row>
    <row r="48" spans="1:13" ht="54" customHeight="1" x14ac:dyDescent="0.25">
      <c r="A48" s="151"/>
      <c r="B48" s="148"/>
      <c r="C48" s="81" t="s">
        <v>434</v>
      </c>
      <c r="D48" s="81" t="s">
        <v>487</v>
      </c>
      <c r="E48" s="85" t="s">
        <v>524</v>
      </c>
      <c r="F48" s="84" t="s">
        <v>525</v>
      </c>
      <c r="G48" s="76">
        <v>188</v>
      </c>
      <c r="H48" s="76">
        <v>188</v>
      </c>
      <c r="I48" s="88">
        <v>100</v>
      </c>
      <c r="J48" s="151"/>
      <c r="K48" s="99"/>
      <c r="L48" s="76" t="s">
        <v>88</v>
      </c>
      <c r="M48" s="164"/>
    </row>
    <row r="49" spans="1:13" ht="151.5" customHeight="1" x14ac:dyDescent="0.25">
      <c r="A49" s="165"/>
      <c r="B49" s="146" t="s">
        <v>511</v>
      </c>
      <c r="C49" s="81" t="s">
        <v>434</v>
      </c>
      <c r="D49" s="81" t="s">
        <v>486</v>
      </c>
      <c r="E49" s="83" t="s">
        <v>528</v>
      </c>
      <c r="F49" s="84" t="s">
        <v>521</v>
      </c>
      <c r="G49" s="76">
        <v>100</v>
      </c>
      <c r="H49" s="76">
        <v>100</v>
      </c>
      <c r="I49" s="76">
        <v>100</v>
      </c>
      <c r="J49" s="149">
        <v>100</v>
      </c>
      <c r="K49" s="76"/>
      <c r="L49" s="76" t="s">
        <v>88</v>
      </c>
      <c r="M49" s="164"/>
    </row>
    <row r="50" spans="1:13" ht="85.5" customHeight="1" x14ac:dyDescent="0.25">
      <c r="A50" s="166"/>
      <c r="B50" s="147"/>
      <c r="C50" s="81" t="s">
        <v>434</v>
      </c>
      <c r="D50" s="81" t="s">
        <v>486</v>
      </c>
      <c r="E50" s="85" t="s">
        <v>527</v>
      </c>
      <c r="F50" s="84" t="s">
        <v>521</v>
      </c>
      <c r="G50" s="76">
        <v>100</v>
      </c>
      <c r="H50" s="76">
        <v>100</v>
      </c>
      <c r="I50" s="76">
        <v>100</v>
      </c>
      <c r="J50" s="150"/>
      <c r="K50" s="76"/>
      <c r="L50" s="76" t="s">
        <v>88</v>
      </c>
      <c r="M50" s="164"/>
    </row>
    <row r="51" spans="1:13" ht="115.5" customHeight="1" x14ac:dyDescent="0.25">
      <c r="A51" s="166"/>
      <c r="B51" s="147"/>
      <c r="C51" s="81" t="s">
        <v>434</v>
      </c>
      <c r="D51" s="81" t="s">
        <v>486</v>
      </c>
      <c r="E51" s="85" t="s">
        <v>523</v>
      </c>
      <c r="F51" s="84" t="s">
        <v>521</v>
      </c>
      <c r="G51" s="76">
        <v>100</v>
      </c>
      <c r="H51" s="76">
        <v>100</v>
      </c>
      <c r="I51" s="76">
        <v>100</v>
      </c>
      <c r="J51" s="150"/>
      <c r="K51" s="76"/>
      <c r="L51" s="76" t="s">
        <v>88</v>
      </c>
      <c r="M51" s="164"/>
    </row>
    <row r="52" spans="1:13" ht="93" customHeight="1" x14ac:dyDescent="0.25">
      <c r="A52" s="166"/>
      <c r="B52" s="147"/>
      <c r="C52" s="81" t="s">
        <v>434</v>
      </c>
      <c r="D52" s="81" t="s">
        <v>486</v>
      </c>
      <c r="E52" s="85" t="s">
        <v>530</v>
      </c>
      <c r="F52" s="84" t="s">
        <v>521</v>
      </c>
      <c r="G52" s="76">
        <v>93</v>
      </c>
      <c r="H52" s="76">
        <v>93</v>
      </c>
      <c r="I52" s="76">
        <v>100</v>
      </c>
      <c r="J52" s="150"/>
      <c r="K52" s="76"/>
      <c r="L52" s="76" t="s">
        <v>89</v>
      </c>
      <c r="M52" s="164"/>
    </row>
    <row r="53" spans="1:13" ht="31.5" customHeight="1" x14ac:dyDescent="0.25">
      <c r="A53" s="167"/>
      <c r="B53" s="148"/>
      <c r="C53" s="81" t="s">
        <v>434</v>
      </c>
      <c r="D53" s="81" t="s">
        <v>487</v>
      </c>
      <c r="E53" s="85" t="s">
        <v>524</v>
      </c>
      <c r="F53" s="84" t="s">
        <v>525</v>
      </c>
      <c r="G53" s="76">
        <v>1</v>
      </c>
      <c r="H53" s="76">
        <v>1</v>
      </c>
      <c r="I53" s="76">
        <v>100</v>
      </c>
      <c r="J53" s="151"/>
      <c r="K53" s="76"/>
      <c r="L53" s="76" t="s">
        <v>88</v>
      </c>
      <c r="M53" s="164"/>
    </row>
    <row r="54" spans="1:13" ht="93" customHeight="1" x14ac:dyDescent="0.25">
      <c r="A54" s="149"/>
      <c r="B54" s="146" t="s">
        <v>513</v>
      </c>
      <c r="C54" s="81" t="s">
        <v>434</v>
      </c>
      <c r="D54" s="81" t="s">
        <v>486</v>
      </c>
      <c r="E54" s="85" t="s">
        <v>530</v>
      </c>
      <c r="F54" s="84" t="s">
        <v>521</v>
      </c>
      <c r="G54" s="76">
        <v>93</v>
      </c>
      <c r="H54" s="76">
        <v>93</v>
      </c>
      <c r="I54" s="76">
        <v>100</v>
      </c>
      <c r="J54" s="149">
        <v>100</v>
      </c>
      <c r="K54" s="76"/>
      <c r="L54" s="76" t="s">
        <v>89</v>
      </c>
      <c r="M54" s="164"/>
    </row>
    <row r="55" spans="1:13" ht="30" x14ac:dyDescent="0.25">
      <c r="A55" s="151"/>
      <c r="B55" s="148"/>
      <c r="C55" s="81" t="s">
        <v>434</v>
      </c>
      <c r="D55" s="81" t="s">
        <v>531</v>
      </c>
      <c r="E55" s="85" t="s">
        <v>532</v>
      </c>
      <c r="F55" s="84" t="s">
        <v>525</v>
      </c>
      <c r="G55" s="76">
        <v>50</v>
      </c>
      <c r="H55" s="76">
        <v>50</v>
      </c>
      <c r="I55" s="76">
        <v>100</v>
      </c>
      <c r="J55" s="151"/>
      <c r="K55" s="76"/>
      <c r="L55" s="76" t="s">
        <v>88</v>
      </c>
      <c r="M55" s="164"/>
    </row>
    <row r="56" spans="1:13" ht="95.25" customHeight="1" x14ac:dyDescent="0.25">
      <c r="A56" s="149"/>
      <c r="B56" s="146" t="s">
        <v>514</v>
      </c>
      <c r="C56" s="81" t="s">
        <v>434</v>
      </c>
      <c r="D56" s="81" t="s">
        <v>486</v>
      </c>
      <c r="E56" s="98" t="s">
        <v>533</v>
      </c>
      <c r="F56" s="111" t="s">
        <v>521</v>
      </c>
      <c r="G56" s="88">
        <v>1</v>
      </c>
      <c r="H56" s="88">
        <v>1</v>
      </c>
      <c r="I56" s="88">
        <v>100</v>
      </c>
      <c r="J56" s="161">
        <v>88.37</v>
      </c>
      <c r="K56" s="100"/>
      <c r="L56" s="76" t="s">
        <v>88</v>
      </c>
      <c r="M56" s="164"/>
    </row>
    <row r="57" spans="1:13" ht="75" x14ac:dyDescent="0.25">
      <c r="A57" s="150"/>
      <c r="B57" s="147"/>
      <c r="C57" s="81" t="s">
        <v>434</v>
      </c>
      <c r="D57" s="81" t="s">
        <v>486</v>
      </c>
      <c r="E57" s="98" t="s">
        <v>266</v>
      </c>
      <c r="F57" s="111" t="s">
        <v>521</v>
      </c>
      <c r="G57" s="88">
        <v>100</v>
      </c>
      <c r="H57" s="88">
        <v>100</v>
      </c>
      <c r="I57" s="88">
        <v>100</v>
      </c>
      <c r="J57" s="162"/>
      <c r="K57" s="88"/>
      <c r="L57" s="76" t="s">
        <v>88</v>
      </c>
      <c r="M57" s="164"/>
    </row>
    <row r="58" spans="1:13" ht="45" x14ac:dyDescent="0.25">
      <c r="A58" s="150"/>
      <c r="B58" s="147"/>
      <c r="C58" s="81" t="s">
        <v>434</v>
      </c>
      <c r="D58" s="81" t="s">
        <v>487</v>
      </c>
      <c r="E58" s="98" t="s">
        <v>524</v>
      </c>
      <c r="F58" s="100" t="s">
        <v>35</v>
      </c>
      <c r="G58" s="88">
        <v>111744</v>
      </c>
      <c r="H58" s="88">
        <v>72766</v>
      </c>
      <c r="I58" s="88">
        <v>65.12</v>
      </c>
      <c r="J58" s="162"/>
      <c r="K58" s="100" t="s">
        <v>275</v>
      </c>
      <c r="L58" s="76" t="s">
        <v>88</v>
      </c>
      <c r="M58" s="164"/>
    </row>
    <row r="59" spans="1:13" ht="94.5" customHeight="1" x14ac:dyDescent="0.25">
      <c r="A59" s="149"/>
      <c r="B59" s="146" t="s">
        <v>515</v>
      </c>
      <c r="C59" s="81" t="s">
        <v>434</v>
      </c>
      <c r="D59" s="81" t="s">
        <v>486</v>
      </c>
      <c r="E59" s="85" t="s">
        <v>530</v>
      </c>
      <c r="F59" s="84" t="s">
        <v>521</v>
      </c>
      <c r="G59" s="76">
        <v>93</v>
      </c>
      <c r="H59" s="88">
        <v>93</v>
      </c>
      <c r="I59" s="76">
        <v>100</v>
      </c>
      <c r="J59" s="149">
        <v>100</v>
      </c>
      <c r="K59" s="99"/>
      <c r="L59" s="76" t="s">
        <v>89</v>
      </c>
      <c r="M59" s="164"/>
    </row>
    <row r="60" spans="1:13" ht="49.5" customHeight="1" x14ac:dyDescent="0.25">
      <c r="A60" s="150"/>
      <c r="B60" s="147"/>
      <c r="C60" s="81" t="s">
        <v>434</v>
      </c>
      <c r="D60" s="81" t="s">
        <v>487</v>
      </c>
      <c r="E60" s="85" t="s">
        <v>524</v>
      </c>
      <c r="F60" s="84" t="s">
        <v>525</v>
      </c>
      <c r="G60" s="76">
        <v>175</v>
      </c>
      <c r="H60" s="88">
        <v>175</v>
      </c>
      <c r="I60" s="76">
        <v>100</v>
      </c>
      <c r="J60" s="150"/>
      <c r="K60" s="99"/>
      <c r="L60" s="76" t="s">
        <v>88</v>
      </c>
      <c r="M60" s="164"/>
    </row>
    <row r="61" spans="1:13" ht="104.25" customHeight="1" x14ac:dyDescent="0.25">
      <c r="A61" s="150"/>
      <c r="B61" s="147"/>
      <c r="C61" s="81" t="s">
        <v>434</v>
      </c>
      <c r="D61" s="81" t="s">
        <v>486</v>
      </c>
      <c r="E61" s="85" t="s">
        <v>530</v>
      </c>
      <c r="F61" s="84" t="s">
        <v>521</v>
      </c>
      <c r="G61" s="76">
        <v>93</v>
      </c>
      <c r="H61" s="88">
        <v>93</v>
      </c>
      <c r="I61" s="76">
        <v>100</v>
      </c>
      <c r="J61" s="150"/>
      <c r="K61" s="99"/>
      <c r="L61" s="76" t="s">
        <v>89</v>
      </c>
      <c r="M61" s="164"/>
    </row>
    <row r="62" spans="1:13" ht="40.5" customHeight="1" x14ac:dyDescent="0.25">
      <c r="A62" s="151"/>
      <c r="B62" s="148"/>
      <c r="C62" s="81" t="s">
        <v>434</v>
      </c>
      <c r="D62" s="81" t="s">
        <v>487</v>
      </c>
      <c r="E62" s="85" t="s">
        <v>524</v>
      </c>
      <c r="F62" s="84" t="s">
        <v>525</v>
      </c>
      <c r="G62" s="76">
        <v>182</v>
      </c>
      <c r="H62" s="88">
        <v>182</v>
      </c>
      <c r="I62" s="76">
        <v>100</v>
      </c>
      <c r="J62" s="151"/>
      <c r="K62" s="99"/>
      <c r="L62" s="76" t="s">
        <v>88</v>
      </c>
      <c r="M62" s="164"/>
    </row>
    <row r="63" spans="1:13" ht="80.25" customHeight="1" x14ac:dyDescent="0.25">
      <c r="A63" s="149"/>
      <c r="B63" s="146" t="s">
        <v>516</v>
      </c>
      <c r="C63" s="81" t="s">
        <v>434</v>
      </c>
      <c r="D63" s="81" t="s">
        <v>486</v>
      </c>
      <c r="E63" s="85" t="s">
        <v>266</v>
      </c>
      <c r="F63" s="84" t="s">
        <v>521</v>
      </c>
      <c r="G63" s="76">
        <v>100</v>
      </c>
      <c r="H63" s="76">
        <v>100</v>
      </c>
      <c r="I63" s="76">
        <v>100</v>
      </c>
      <c r="J63" s="149">
        <v>100</v>
      </c>
      <c r="K63" s="76"/>
      <c r="L63" s="76" t="s">
        <v>88</v>
      </c>
      <c r="M63" s="164"/>
    </row>
    <row r="64" spans="1:13" ht="75" x14ac:dyDescent="0.25">
      <c r="A64" s="150"/>
      <c r="B64" s="147"/>
      <c r="C64" s="81" t="s">
        <v>434</v>
      </c>
      <c r="D64" s="81" t="s">
        <v>486</v>
      </c>
      <c r="E64" s="79" t="s">
        <v>267</v>
      </c>
      <c r="F64" s="84" t="s">
        <v>521</v>
      </c>
      <c r="G64" s="76">
        <v>100</v>
      </c>
      <c r="H64" s="76">
        <v>100</v>
      </c>
      <c r="I64" s="76">
        <v>100</v>
      </c>
      <c r="J64" s="150"/>
      <c r="K64" s="76"/>
      <c r="L64" s="76" t="s">
        <v>88</v>
      </c>
      <c r="M64" s="164"/>
    </row>
    <row r="65" spans="1:13" ht="30" x14ac:dyDescent="0.25">
      <c r="A65" s="151"/>
      <c r="B65" s="148"/>
      <c r="C65" s="81" t="s">
        <v>434</v>
      </c>
      <c r="D65" s="81" t="s">
        <v>487</v>
      </c>
      <c r="E65" s="79" t="s">
        <v>534</v>
      </c>
      <c r="F65" s="76" t="s">
        <v>525</v>
      </c>
      <c r="G65" s="76">
        <v>137</v>
      </c>
      <c r="H65" s="76">
        <v>137</v>
      </c>
      <c r="I65" s="76">
        <v>100</v>
      </c>
      <c r="J65" s="151"/>
      <c r="K65" s="76"/>
      <c r="L65" s="76" t="s">
        <v>88</v>
      </c>
      <c r="M65" s="164"/>
    </row>
    <row r="66" spans="1:13" x14ac:dyDescent="0.25">
      <c r="A66" s="82"/>
      <c r="B66" s="101"/>
      <c r="C66" s="106"/>
      <c r="D66" s="106"/>
      <c r="F66" s="90"/>
      <c r="G66" s="90"/>
      <c r="H66" s="90"/>
      <c r="I66" s="90"/>
      <c r="J66" s="86"/>
      <c r="K66" s="90"/>
      <c r="L66" s="76"/>
      <c r="M66" s="164"/>
    </row>
    <row r="67" spans="1:13" ht="34.5" customHeight="1" x14ac:dyDescent="0.25">
      <c r="A67" s="105"/>
      <c r="B67" s="158" t="s">
        <v>638</v>
      </c>
      <c r="C67" s="159"/>
      <c r="D67" s="160"/>
      <c r="E67" s="104"/>
      <c r="F67" s="107"/>
      <c r="G67" s="102"/>
      <c r="H67" s="102"/>
      <c r="I67" s="93"/>
      <c r="J67" s="94"/>
      <c r="K67" s="93"/>
      <c r="L67" s="89"/>
      <c r="M67" s="164"/>
    </row>
    <row r="68" spans="1:13" x14ac:dyDescent="0.25">
      <c r="A68" s="80"/>
      <c r="B68" s="103">
        <v>43755</v>
      </c>
      <c r="C68" s="91"/>
      <c r="D68" s="91"/>
      <c r="E68" s="97"/>
      <c r="F68" s="91"/>
      <c r="G68" s="92"/>
      <c r="H68" s="92"/>
      <c r="I68" s="92"/>
      <c r="J68" s="87"/>
      <c r="K68" s="92"/>
      <c r="L68" s="76"/>
      <c r="M68" s="164"/>
    </row>
    <row r="69" spans="1:13" ht="34.5" customHeight="1" x14ac:dyDescent="0.25">
      <c r="E69" s="91"/>
    </row>
  </sheetData>
  <mergeCells count="40">
    <mergeCell ref="A34:A38"/>
    <mergeCell ref="B49:B53"/>
    <mergeCell ref="A49:A53"/>
    <mergeCell ref="A56:A58"/>
    <mergeCell ref="A54:A55"/>
    <mergeCell ref="A39:A41"/>
    <mergeCell ref="A59:A62"/>
    <mergeCell ref="M9:M68"/>
    <mergeCell ref="B29:B33"/>
    <mergeCell ref="J19:J23"/>
    <mergeCell ref="J24:J28"/>
    <mergeCell ref="B44:B48"/>
    <mergeCell ref="A9:A13"/>
    <mergeCell ref="A29:A33"/>
    <mergeCell ref="A24:A28"/>
    <mergeCell ref="A19:A23"/>
    <mergeCell ref="A14:A18"/>
    <mergeCell ref="A63:A65"/>
    <mergeCell ref="A44:A48"/>
    <mergeCell ref="B34:B38"/>
    <mergeCell ref="B56:B58"/>
    <mergeCell ref="B54:B55"/>
    <mergeCell ref="B67:D67"/>
    <mergeCell ref="J54:J55"/>
    <mergeCell ref="J56:J58"/>
    <mergeCell ref="B63:B65"/>
    <mergeCell ref="B59:B62"/>
    <mergeCell ref="J59:J62"/>
    <mergeCell ref="J63:J65"/>
    <mergeCell ref="E4:J6"/>
    <mergeCell ref="B39:B43"/>
    <mergeCell ref="J34:J38"/>
    <mergeCell ref="J49:J53"/>
    <mergeCell ref="J44:J48"/>
    <mergeCell ref="B9:B13"/>
    <mergeCell ref="J9:J13"/>
    <mergeCell ref="B19:B23"/>
    <mergeCell ref="B24:B28"/>
    <mergeCell ref="B14:B18"/>
    <mergeCell ref="J29:J33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2019-10-11T08:51:52Z</cp:lastPrinted>
  <dcterms:created xsi:type="dcterms:W3CDTF">2006-09-16T00:00:00Z</dcterms:created>
  <dcterms:modified xsi:type="dcterms:W3CDTF">2019-10-17T02:33:54Z</dcterms:modified>
</cp:coreProperties>
</file>