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3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Лист1!$A$1:$M$61</definedName>
  </definedNames>
  <calcPr calcId="124519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C25"/>
  <c r="C26"/>
  <c r="A25"/>
  <c r="A26"/>
  <c r="A27"/>
  <c r="A28"/>
  <c r="A29"/>
  <c r="A30"/>
  <c r="A31"/>
  <c r="A32"/>
  <c r="A33"/>
  <c r="A34"/>
  <c r="A35"/>
  <c r="A36"/>
  <c r="A37"/>
  <c r="A38"/>
  <c r="A39"/>
  <c r="A40"/>
  <c r="A41"/>
  <c r="B26"/>
  <c r="B27"/>
  <c r="B28"/>
  <c r="B29"/>
  <c r="B30"/>
  <c r="B31"/>
  <c r="B32"/>
  <c r="B33"/>
  <c r="B34"/>
  <c r="B35"/>
  <c r="B36"/>
  <c r="B37"/>
  <c r="B38"/>
  <c r="B39"/>
  <c r="B40"/>
  <c r="B41"/>
  <c r="B42"/>
  <c r="C27"/>
  <c r="C28"/>
  <c r="C29"/>
  <c r="C30"/>
  <c r="C31"/>
  <c r="C32"/>
  <c r="C33"/>
  <c r="C34"/>
  <c r="C35"/>
  <c r="C36"/>
  <c r="C37"/>
  <c r="C38"/>
  <c r="C39"/>
  <c r="C40"/>
  <c r="C41"/>
  <c r="C42"/>
  <c r="C43"/>
  <c r="A42"/>
  <c r="A43"/>
  <c r="A44"/>
  <c r="A45"/>
  <c r="A46"/>
  <c r="A47"/>
  <c r="A48"/>
  <c r="A49"/>
  <c r="A50"/>
  <c r="A51"/>
  <c r="A52"/>
  <c r="A53"/>
  <c r="A54"/>
  <c r="A55"/>
  <c r="A56"/>
  <c r="A57"/>
  <c r="A58"/>
  <c r="B43"/>
  <c r="B44"/>
  <c r="B45"/>
  <c r="B46"/>
  <c r="B47"/>
  <c r="B48"/>
  <c r="B49"/>
  <c r="B50"/>
  <c r="B51"/>
  <c r="B52"/>
  <c r="B53"/>
  <c r="B54"/>
  <c r="B55"/>
  <c r="B56"/>
  <c r="B57"/>
  <c r="B58"/>
  <c r="B59"/>
  <c r="C44"/>
  <c r="C45"/>
  <c r="C46"/>
  <c r="C47"/>
  <c r="C48"/>
  <c r="C49"/>
  <c r="C50"/>
  <c r="C51"/>
  <c r="C52"/>
  <c r="C53"/>
  <c r="C54"/>
  <c r="C55"/>
  <c r="C56"/>
  <c r="C57"/>
  <c r="C58"/>
  <c r="C59"/>
  <c r="C60"/>
  <c r="A59"/>
  <c r="A60"/>
  <c r="A61"/>
  <c r="A62"/>
  <c r="A63"/>
  <c r="A64"/>
  <c r="A65"/>
  <c r="A66"/>
  <c r="A67"/>
  <c r="A68"/>
  <c r="A69"/>
  <c r="A70"/>
  <c r="A71"/>
  <c r="A72"/>
  <c r="A73"/>
  <c r="A74"/>
  <c r="A75"/>
  <c r="B60"/>
  <c r="B61"/>
  <c r="B62"/>
  <c r="B63"/>
  <c r="B64"/>
  <c r="B65"/>
  <c r="B66"/>
  <c r="B67"/>
  <c r="B68"/>
  <c r="B69"/>
  <c r="B70"/>
  <c r="B71"/>
  <c r="B72"/>
  <c r="B73"/>
  <c r="B74"/>
  <c r="B75"/>
  <c r="B76"/>
  <c r="C61"/>
  <c r="C62"/>
  <c r="C63"/>
  <c r="C64"/>
  <c r="C65"/>
  <c r="C66"/>
  <c r="C67"/>
  <c r="C68"/>
  <c r="C69"/>
  <c r="C70"/>
  <c r="C71"/>
  <c r="C72"/>
  <c r="C73"/>
  <c r="C74"/>
  <c r="C75"/>
  <c r="C76"/>
  <c r="C77"/>
  <c r="A76"/>
  <c r="A77"/>
  <c r="A78"/>
  <c r="A79"/>
  <c r="A80"/>
  <c r="A81"/>
  <c r="A82"/>
  <c r="A83"/>
  <c r="A84"/>
  <c r="A85"/>
  <c r="A86"/>
  <c r="A87"/>
  <c r="A88"/>
  <c r="A89"/>
  <c r="A90"/>
  <c r="A91"/>
  <c r="A92"/>
  <c r="B77"/>
  <c r="B78"/>
  <c r="B79"/>
  <c r="B80"/>
  <c r="B81"/>
  <c r="B82"/>
  <c r="B83"/>
  <c r="B84"/>
  <c r="B85"/>
  <c r="B86"/>
  <c r="B87"/>
  <c r="B88"/>
  <c r="B89"/>
  <c r="B90"/>
  <c r="B91"/>
  <c r="B92"/>
  <c r="B93"/>
  <c r="C78"/>
  <c r="C79"/>
  <c r="C80"/>
  <c r="C81"/>
  <c r="C82"/>
  <c r="C83"/>
  <c r="C84"/>
  <c r="C85"/>
  <c r="C86"/>
  <c r="C87"/>
  <c r="C88"/>
  <c r="C89"/>
  <c r="C90"/>
  <c r="C91"/>
  <c r="C92"/>
  <c r="C93"/>
  <c r="C94"/>
  <c r="A93"/>
  <c r="A94"/>
  <c r="A95"/>
  <c r="A96"/>
  <c r="A97"/>
  <c r="A98"/>
  <c r="A99"/>
  <c r="A100"/>
  <c r="A101"/>
  <c r="A102"/>
  <c r="A103"/>
  <c r="A104"/>
  <c r="A105"/>
  <c r="A106"/>
  <c r="A107"/>
  <c r="A108"/>
  <c r="A109"/>
  <c r="B94"/>
  <c r="B95"/>
  <c r="B96"/>
  <c r="B97"/>
  <c r="B98"/>
  <c r="B99"/>
  <c r="B100"/>
  <c r="B101"/>
  <c r="B102"/>
  <c r="B103"/>
  <c r="B104"/>
  <c r="B105"/>
  <c r="B106"/>
  <c r="B107"/>
  <c r="B108"/>
  <c r="B109"/>
  <c r="B110"/>
  <c r="C95"/>
  <c r="C96"/>
  <c r="C97"/>
  <c r="C98"/>
  <c r="C99"/>
  <c r="C100"/>
  <c r="C101"/>
  <c r="C102"/>
  <c r="C103"/>
  <c r="C104"/>
  <c r="C105"/>
  <c r="C106"/>
  <c r="C107"/>
  <c r="C108"/>
  <c r="C109"/>
  <c r="C110"/>
  <c r="C111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A382"/>
  <c r="A383"/>
  <c r="A384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C384"/>
  <c r="C385"/>
  <c r="C386"/>
  <c r="C387"/>
  <c r="C388"/>
  <c r="C389"/>
  <c r="C390"/>
  <c r="A385"/>
  <c r="A386"/>
  <c r="A387"/>
  <c r="A388"/>
  <c r="A389"/>
  <c r="A390"/>
  <c r="A391"/>
  <c r="A392"/>
  <c r="A393"/>
  <c r="A394"/>
  <c r="A395"/>
  <c r="A396"/>
  <c r="A397"/>
  <c r="A398"/>
  <c r="C391"/>
  <c r="C392"/>
  <c r="C393"/>
  <c r="C394"/>
  <c r="C395"/>
  <c r="C396"/>
  <c r="C397"/>
  <c r="C398"/>
  <c r="C399"/>
  <c r="C400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B755"/>
  <c r="B756"/>
  <c r="B757"/>
  <c r="B758"/>
  <c r="B759"/>
  <c r="B760"/>
  <c r="B761"/>
  <c r="B762"/>
  <c r="B763"/>
  <c r="B764"/>
  <c r="C752"/>
  <c r="C753"/>
  <c r="C754"/>
  <c r="C755"/>
  <c r="C756"/>
  <c r="C757"/>
  <c r="C758"/>
  <c r="C759"/>
  <c r="C760"/>
  <c r="C761"/>
  <c r="C762"/>
  <c r="C763"/>
  <c r="C764"/>
  <c r="C765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/>
  <c r="B11"/>
  <c r="B12"/>
  <c r="B13"/>
  <c r="B14"/>
  <c r="B15"/>
  <c r="B16"/>
  <c r="B17"/>
  <c r="B18"/>
  <c r="B19"/>
  <c r="B20"/>
  <c r="B21"/>
  <c r="B22"/>
  <c r="B23"/>
  <c r="B24"/>
  <c r="B25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L801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L782"/>
  <c r="K782"/>
  <c r="K778"/>
  <c r="K777"/>
  <c r="L767"/>
  <c r="O767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L754"/>
  <c r="O752"/>
  <c r="K748"/>
  <c r="K747"/>
  <c r="K746"/>
  <c r="K745"/>
  <c r="K744"/>
  <c r="L742"/>
  <c r="K743"/>
  <c r="K736"/>
  <c r="K735"/>
  <c r="K734"/>
  <c r="K733"/>
  <c r="L732"/>
  <c r="O732"/>
  <c r="K728"/>
  <c r="K727"/>
  <c r="L726"/>
  <c r="K726"/>
  <c r="K723"/>
  <c r="K722"/>
  <c r="L721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K580"/>
  <c r="L580"/>
  <c r="K577"/>
  <c r="K576"/>
  <c r="K575"/>
  <c r="K574"/>
  <c r="K573"/>
  <c r="K572"/>
  <c r="L572"/>
  <c r="O572"/>
  <c r="K567"/>
  <c r="K566"/>
  <c r="K565"/>
  <c r="K564"/>
  <c r="L563"/>
  <c r="K563"/>
  <c r="K560"/>
  <c r="K559"/>
  <c r="K558"/>
  <c r="K557"/>
  <c r="K556"/>
  <c r="L555"/>
  <c r="O555"/>
  <c r="K555"/>
  <c r="K550"/>
  <c r="K549"/>
  <c r="K548"/>
  <c r="K547"/>
  <c r="L546"/>
  <c r="K546"/>
  <c r="K543"/>
  <c r="K542"/>
  <c r="K541"/>
  <c r="K540"/>
  <c r="K539"/>
  <c r="K538"/>
  <c r="L538"/>
  <c r="K533"/>
  <c r="K532"/>
  <c r="K531"/>
  <c r="K530"/>
  <c r="L529"/>
  <c r="K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L444"/>
  <c r="K441"/>
  <c r="K440"/>
  <c r="K439"/>
  <c r="K438"/>
  <c r="K437"/>
  <c r="K436"/>
  <c r="L436"/>
  <c r="K431"/>
  <c r="K430"/>
  <c r="K429"/>
  <c r="K428"/>
  <c r="K427"/>
  <c r="L427"/>
  <c r="K424"/>
  <c r="K423"/>
  <c r="K422"/>
  <c r="K421"/>
  <c r="K420"/>
  <c r="K419"/>
  <c r="L419"/>
  <c r="O419"/>
  <c r="K414"/>
  <c r="K413"/>
  <c r="K412"/>
  <c r="K411"/>
  <c r="K410"/>
  <c r="L410"/>
  <c r="K407"/>
  <c r="K406"/>
  <c r="K405"/>
  <c r="K404"/>
  <c r="K403"/>
  <c r="K402"/>
  <c r="L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K257"/>
  <c r="L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O232"/>
  <c r="K227"/>
  <c r="K226"/>
  <c r="K225"/>
  <c r="K224"/>
  <c r="K223"/>
  <c r="L223"/>
  <c r="K220"/>
  <c r="K219"/>
  <c r="K218"/>
  <c r="K217"/>
  <c r="K216"/>
  <c r="K215"/>
  <c r="L215"/>
  <c r="O215"/>
  <c r="K210"/>
  <c r="K209"/>
  <c r="K208"/>
  <c r="K207"/>
  <c r="K206"/>
  <c r="L206"/>
  <c r="K203"/>
  <c r="K202"/>
  <c r="K201"/>
  <c r="K200"/>
  <c r="K199"/>
  <c r="K198"/>
  <c r="L198"/>
  <c r="O198"/>
  <c r="K193"/>
  <c r="K192"/>
  <c r="K191"/>
  <c r="K190"/>
  <c r="K189"/>
  <c r="L189"/>
  <c r="K186"/>
  <c r="K185"/>
  <c r="K184"/>
  <c r="K183"/>
  <c r="K182"/>
  <c r="K181"/>
  <c r="L181"/>
  <c r="O181"/>
  <c r="K176"/>
  <c r="K175"/>
  <c r="K174"/>
  <c r="K173"/>
  <c r="K172"/>
  <c r="L172"/>
  <c r="K169"/>
  <c r="K168"/>
  <c r="K167"/>
  <c r="K166"/>
  <c r="K165"/>
  <c r="K164"/>
  <c r="L164"/>
  <c r="O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D87"/>
  <c r="D88"/>
  <c r="D89"/>
  <c r="D90"/>
  <c r="D91"/>
  <c r="D92"/>
  <c r="D93"/>
  <c r="D94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D62"/>
  <c r="D63"/>
  <c r="D64"/>
  <c r="D65"/>
  <c r="D66"/>
  <c r="D67"/>
  <c r="K57"/>
  <c r="K56"/>
  <c r="K55"/>
  <c r="K54"/>
  <c r="K53"/>
  <c r="L53"/>
  <c r="D53"/>
  <c r="D54"/>
  <c r="D55"/>
  <c r="D56"/>
  <c r="D57"/>
  <c r="D58"/>
  <c r="D59"/>
  <c r="D60"/>
  <c r="K50"/>
  <c r="K49"/>
  <c r="K48"/>
  <c r="K47"/>
  <c r="K46"/>
  <c r="K45"/>
  <c r="L45"/>
  <c r="K40"/>
  <c r="K39"/>
  <c r="K38"/>
  <c r="K37"/>
  <c r="K36"/>
  <c r="L36"/>
  <c r="D36"/>
  <c r="D37"/>
  <c r="D38"/>
  <c r="D39"/>
  <c r="D40"/>
  <c r="D41"/>
  <c r="D42"/>
  <c r="D43"/>
  <c r="K33"/>
  <c r="K32"/>
  <c r="K31"/>
  <c r="K30"/>
  <c r="K29"/>
  <c r="K28"/>
  <c r="L28"/>
  <c r="D28"/>
  <c r="D29"/>
  <c r="D30"/>
  <c r="D31"/>
  <c r="D32"/>
  <c r="D33"/>
  <c r="K23"/>
  <c r="K22"/>
  <c r="K21"/>
  <c r="K20"/>
  <c r="K19"/>
  <c r="K16"/>
  <c r="K15"/>
  <c r="K14"/>
  <c r="K13"/>
  <c r="K12"/>
  <c r="K11"/>
  <c r="L11"/>
  <c r="D11"/>
  <c r="D12"/>
  <c r="D13"/>
  <c r="D14"/>
  <c r="D15"/>
  <c r="D16"/>
  <c r="D85"/>
  <c r="D86"/>
  <c r="D78"/>
  <c r="D61"/>
  <c r="D51"/>
  <c r="D52"/>
  <c r="D34"/>
  <c r="D35"/>
  <c r="C10"/>
  <c r="C11"/>
  <c r="C12"/>
  <c r="C13"/>
  <c r="C14"/>
  <c r="C15"/>
  <c r="C16"/>
  <c r="A8"/>
  <c r="A9"/>
  <c r="A10"/>
  <c r="A11"/>
  <c r="A12"/>
  <c r="A13"/>
  <c r="A14"/>
  <c r="A15"/>
  <c r="A16"/>
  <c r="A17"/>
  <c r="A18"/>
  <c r="A19"/>
  <c r="A20"/>
  <c r="A21"/>
  <c r="A22"/>
  <c r="A23"/>
  <c r="A24"/>
  <c r="D17"/>
  <c r="D18"/>
  <c r="E10"/>
  <c r="D68"/>
  <c r="D69"/>
  <c r="D95"/>
  <c r="D27"/>
  <c r="D44"/>
  <c r="L308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D79"/>
  <c r="D80"/>
  <c r="D81"/>
  <c r="D82"/>
  <c r="D83"/>
  <c r="D84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96"/>
  <c r="D97"/>
  <c r="D98"/>
  <c r="D99"/>
  <c r="D100"/>
  <c r="D101"/>
  <c r="O96"/>
  <c r="E96"/>
  <c r="E97"/>
  <c r="E98"/>
  <c r="E99"/>
  <c r="E100"/>
  <c r="E101"/>
  <c r="O300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L19"/>
  <c r="O113"/>
  <c r="O402"/>
  <c r="O436"/>
  <c r="L461"/>
  <c r="O453"/>
  <c r="O538"/>
  <c r="O719"/>
  <c r="O794"/>
  <c r="D19"/>
  <c r="D20"/>
  <c r="D21"/>
  <c r="D22"/>
  <c r="D23"/>
  <c r="D24"/>
  <c r="D25"/>
  <c r="D26"/>
  <c r="O11"/>
  <c r="E11"/>
  <c r="E12"/>
  <c r="E13"/>
  <c r="E14"/>
  <c r="E15"/>
  <c r="E16"/>
  <c r="E17"/>
  <c r="E18"/>
  <c r="E19"/>
  <c r="E20"/>
  <c r="E21"/>
  <c r="E22"/>
  <c r="E23"/>
  <c r="E24"/>
  <c r="E25"/>
  <c r="E26"/>
</calcChain>
</file>

<file path=xl/sharedStrings.xml><?xml version="1.0" encoding="utf-8"?>
<sst xmlns="http://schemas.openxmlformats.org/spreadsheetml/2006/main" count="3497" uniqueCount="694">
  <si>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</si>
  <si>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</si>
  <si>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</si>
  <si>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</si>
  <si>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</si>
  <si>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</si>
  <si>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</si>
  <si>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</si>
  <si>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</si>
  <si>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</si>
  <si>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</si>
  <si>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</si>
  <si>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</si>
  <si>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</si>
  <si>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</si>
  <si>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</si>
  <si>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</si>
  <si>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</si>
  <si>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</si>
  <si>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</si>
  <si>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</si>
  <si>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</si>
  <si>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</si>
  <si>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</si>
  <si>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</si>
  <si>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</si>
  <si>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</si>
  <si>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</si>
  <si>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</si>
  <si>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</si>
  <si>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</si>
  <si>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</si>
  <si>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</si>
  <si>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</si>
  <si>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</si>
  <si>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</si>
  <si>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</si>
  <si>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</si>
  <si>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</si>
  <si>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</si>
  <si>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</si>
  <si>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</si>
  <si>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</si>
  <si>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</si>
  <si>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</si>
  <si>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</si>
  <si>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</si>
  <si>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</si>
  <si>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</si>
  <si>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</si>
  <si>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</si>
  <si>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</si>
  <si>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</si>
  <si>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</si>
  <si>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</si>
  <si>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</si>
  <si>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</si>
  <si>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</si>
  <si>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</si>
  <si>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</si>
  <si>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</si>
  <si>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</si>
  <si>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</si>
  <si>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</si>
  <si>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</si>
  <si>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</si>
  <si>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</si>
  <si>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</si>
  <si>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</si>
  <si>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</si>
  <si>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</si>
  <si>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</si>
  <si>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</si>
  <si>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</si>
  <si>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</si>
  <si>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</si>
  <si>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</si>
  <si>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</si>
  <si>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</si>
  <si>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</si>
  <si>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</si>
  <si>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</si>
  <si>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</si>
  <si>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</si>
  <si>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</si>
  <si>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</si>
  <si>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Заведующая МБДОУ № 8 "Теремок"                                                                 М.М. Худжина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</si>
  <si>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</si>
  <si>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</si>
  <si>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</si>
  <si>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</si>
  <si>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</si>
  <si>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</si>
  <si>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</si>
  <si>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</si>
  <si>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</si>
  <si>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</si>
  <si>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</si>
  <si>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</si>
  <si>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</si>
  <si>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</si>
  <si>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</si>
  <si>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</si>
  <si>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</si>
  <si>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</si>
  <si>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</si>
  <si>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</si>
  <si>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</si>
  <si>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</si>
  <si>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</si>
  <si>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</si>
  <si>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</si>
  <si>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</si>
  <si>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</si>
  <si>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</si>
  <si>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</si>
  <si>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</si>
  <si>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</si>
  <si>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</si>
  <si>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</si>
  <si>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</si>
  <si>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</si>
  <si>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</si>
  <si>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</si>
  <si>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</si>
  <si>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</si>
  <si>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</si>
  <si>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</si>
  <si>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</si>
  <si>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</si>
  <si>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</si>
  <si>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</si>
  <si>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</si>
  <si>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</si>
  <si>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</si>
  <si>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</si>
  <si>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</si>
  <si>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</si>
  <si>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</si>
  <si>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</si>
  <si>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</si>
  <si>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</si>
  <si>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</si>
  <si>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</si>
  <si>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</si>
  <si>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</si>
  <si>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</si>
  <si>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</si>
  <si>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</si>
  <si>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</si>
  <si>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</si>
  <si>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</si>
  <si>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</si>
  <si>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</si>
  <si>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</si>
  <si>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</si>
  <si>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</si>
  <si>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</si>
  <si>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</si>
  <si>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</si>
  <si>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</si>
  <si>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</si>
  <si>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</si>
  <si>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</si>
  <si>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</si>
  <si>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</si>
  <si>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</si>
  <si>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</si>
  <si>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</si>
  <si>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</si>
  <si>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</si>
  <si>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</si>
  <si>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</si>
  <si>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</si>
  <si>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</si>
  <si>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</si>
  <si>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</si>
  <si>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</si>
  <si>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</si>
  <si>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</si>
  <si>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</si>
  <si>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</si>
  <si>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</si>
  <si>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</si>
  <si>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</si>
  <si>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</si>
  <si>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</si>
  <si>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</si>
  <si>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</si>
  <si>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</si>
  <si>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</si>
  <si>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</si>
  <si>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</si>
  <si>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</si>
  <si>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</si>
  <si>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</si>
  <si>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</si>
  <si>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</si>
  <si>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</si>
  <si>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</si>
  <si>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</si>
  <si>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</si>
  <si>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</si>
  <si>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</si>
  <si>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</si>
  <si>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</si>
  <si>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</si>
  <si>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</si>
  <si>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</si>
  <si>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</si>
  <si>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</si>
  <si>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</si>
  <si>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</si>
  <si>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</si>
  <si>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</si>
  <si>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</si>
  <si>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</si>
  <si>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</si>
  <si>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</si>
  <si>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</si>
  <si>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</si>
  <si>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</si>
  <si>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</si>
  <si>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</si>
  <si>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</si>
  <si>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</si>
  <si>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</si>
  <si>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</si>
  <si>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</si>
  <si>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</si>
  <si>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</si>
  <si>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</si>
  <si>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</si>
  <si>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</si>
  <si>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</si>
  <si>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</si>
  <si>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</si>
  <si>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</si>
  <si>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</si>
  <si>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</si>
  <si>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</si>
  <si>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</si>
  <si>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</si>
  <si>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</si>
  <si>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</si>
  <si>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</si>
  <si>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</si>
  <si>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</si>
  <si>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</si>
  <si>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</si>
  <si>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</si>
  <si>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</si>
  <si>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</si>
  <si>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</si>
  <si>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</si>
  <si>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</si>
  <si>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</si>
  <si>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</si>
  <si>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</si>
  <si>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</si>
  <si>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</si>
  <si>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</si>
  <si>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</si>
  <si>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</si>
  <si>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</si>
  <si>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</si>
  <si>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</si>
  <si>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</si>
  <si>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</si>
  <si>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</si>
  <si>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</si>
  <si>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</si>
  <si>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</si>
  <si>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</si>
  <si>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</si>
  <si>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</si>
  <si>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</si>
  <si>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</si>
  <si>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</si>
  <si>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</si>
  <si>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</si>
  <si>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</si>
  <si>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</si>
  <si>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</si>
  <si>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</si>
  <si>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</si>
  <si>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</si>
  <si>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</si>
  <si>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</si>
  <si>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</si>
  <si>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</si>
  <si>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</si>
  <si>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</si>
  <si>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</si>
  <si>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</si>
  <si>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</si>
  <si>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</si>
  <si>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</si>
  <si>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</si>
  <si>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</si>
  <si>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</si>
  <si>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</si>
  <si>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</si>
  <si>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</si>
  <si>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</si>
  <si>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</si>
  <si>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</si>
  <si>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</si>
  <si>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</si>
  <si>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</si>
  <si>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</si>
  <si>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</si>
  <si>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</si>
  <si>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</si>
  <si>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</si>
  <si>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</si>
  <si>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</si>
  <si>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</si>
  <si>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</si>
  <si>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</si>
  <si>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</si>
  <si>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</si>
  <si>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</si>
  <si>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</si>
  <si>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</si>
  <si>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</si>
  <si>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</si>
  <si>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</si>
  <si>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</si>
  <si>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</si>
  <si>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</si>
  <si>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</si>
  <si>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</si>
  <si>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</si>
  <si>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</si>
  <si>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</si>
  <si>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</si>
  <si>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</si>
  <si>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</si>
  <si>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</si>
  <si>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</si>
  <si>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</si>
  <si>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</si>
  <si>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</si>
  <si>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</si>
  <si>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</si>
  <si>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</si>
  <si>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</si>
  <si>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</si>
  <si>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</si>
  <si>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</si>
  <si>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</si>
  <si>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</si>
  <si>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</si>
  <si>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</si>
  <si>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</si>
  <si>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</si>
  <si>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</si>
  <si>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</si>
  <si>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</si>
  <si>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</si>
  <si>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</si>
  <si>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</si>
  <si>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</si>
  <si>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</si>
  <si>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</si>
  <si>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</si>
  <si>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</si>
  <si>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</si>
  <si>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</si>
  <si>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</si>
  <si>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</si>
  <si>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</si>
  <si>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</si>
  <si>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</si>
  <si>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</si>
  <si>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</si>
  <si>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</si>
  <si>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</si>
  <si>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</si>
  <si>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</si>
  <si>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</si>
  <si>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</si>
  <si>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</si>
  <si>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</si>
  <si>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</si>
  <si>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</si>
  <si>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</si>
  <si>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</si>
  <si>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</si>
  <si>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</si>
  <si>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</si>
  <si>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</si>
  <si>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</si>
  <si>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</si>
  <si>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</si>
  <si>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</si>
  <si>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</si>
  <si>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</si>
  <si>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</si>
  <si>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</si>
  <si>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</si>
  <si>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</si>
  <si>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</si>
  <si>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</si>
  <si>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</si>
  <si>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</si>
  <si>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</si>
  <si>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</si>
  <si>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</si>
  <si>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</si>
  <si>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</si>
  <si>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</si>
  <si>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</si>
  <si>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</si>
  <si>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</si>
  <si>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</si>
  <si>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</si>
  <si>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</si>
  <si>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</si>
  <si>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</si>
  <si>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</si>
  <si>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</si>
  <si>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</si>
  <si>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</si>
  <si>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</si>
  <si>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</si>
  <si>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</si>
  <si>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</si>
  <si>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</si>
  <si>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</si>
  <si>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</si>
  <si>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</si>
  <si>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</si>
  <si>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</si>
  <si>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</si>
  <si>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</si>
  <si>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</si>
  <si>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</si>
  <si>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</si>
  <si>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</si>
  <si>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</si>
  <si>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</si>
  <si>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</si>
  <si>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</si>
  <si>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</si>
  <si>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</si>
  <si>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</si>
  <si>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</si>
  <si>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</si>
  <si>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</si>
  <si>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</si>
  <si>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</si>
  <si>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</si>
  <si>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</si>
  <si>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</si>
  <si>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</si>
  <si>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</si>
  <si>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</si>
  <si>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</si>
  <si>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</si>
  <si>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</si>
  <si>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</si>
  <si>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</si>
  <si>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</si>
  <si>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</si>
  <si>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</si>
  <si>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</si>
  <si>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</si>
  <si>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</si>
  <si>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</si>
  <si>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</si>
  <si>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</si>
  <si>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</si>
  <si>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</si>
  <si>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</si>
  <si>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</si>
  <si>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</si>
  <si>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</si>
  <si>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</si>
  <si>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</si>
  <si>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</si>
  <si>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</si>
  <si>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</si>
  <si>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</si>
  <si>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</si>
  <si>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</si>
  <si>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</si>
  <si>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</si>
  <si>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</si>
  <si>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</si>
  <si>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</si>
  <si>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</si>
  <si>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</si>
  <si>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</si>
  <si>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</si>
  <si>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</si>
  <si>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</si>
  <si>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</si>
  <si>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</si>
  <si>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</si>
  <si>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</si>
  <si>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</si>
  <si>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</si>
  <si>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</si>
  <si>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</si>
  <si>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</si>
  <si>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</si>
  <si>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</si>
  <si>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</si>
  <si>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</si>
  <si>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</si>
  <si>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</si>
  <si>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</si>
  <si>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</si>
  <si>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</si>
  <si>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</si>
  <si>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</si>
  <si>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</si>
  <si>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</si>
  <si>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</si>
  <si>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</si>
  <si>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</si>
  <si>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</si>
  <si>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</si>
  <si>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</si>
  <si>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</si>
  <si>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</si>
  <si>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</si>
  <si>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</si>
  <si>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</si>
  <si>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</si>
  <si>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</si>
  <si>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</si>
  <si>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</si>
  <si>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</si>
  <si>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</si>
  <si>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</si>
  <si>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</si>
  <si>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</si>
  <si>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</si>
  <si>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</si>
  <si>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</si>
  <si>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</si>
  <si>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</si>
  <si>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</si>
  <si>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</si>
  <si>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</si>
  <si>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</si>
  <si>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</si>
  <si>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</si>
  <si>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</si>
  <si>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</si>
  <si>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</si>
  <si>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</si>
  <si>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</si>
  <si>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</si>
  <si>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</si>
  <si>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</si>
  <si>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</si>
  <si>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</si>
  <si>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</si>
  <si>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</si>
  <si>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</si>
  <si>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</si>
  <si>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</si>
  <si>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</si>
  <si>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</si>
  <si>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</si>
  <si>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</si>
  <si>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</si>
  <si>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</si>
  <si>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</si>
  <si>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</si>
  <si>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</si>
  <si>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</si>
  <si>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</si>
  <si>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</si>
  <si>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</si>
  <si>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</si>
  <si>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</si>
  <si>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</si>
  <si>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</si>
  <si>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</si>
  <si>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</si>
  <si>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</si>
  <si>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</si>
  <si>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</si>
  <si>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</si>
  <si>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</si>
  <si>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</si>
  <si>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</si>
  <si>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</si>
  <si>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</si>
  <si>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</si>
  <si>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</si>
  <si>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</si>
  <si>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</si>
  <si>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</si>
  <si>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</si>
  <si>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</si>
  <si>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</si>
  <si>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</si>
  <si>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</si>
  <si>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</si>
  <si>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</si>
  <si>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</si>
  <si>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</si>
  <si>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</si>
  <si>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</si>
  <si>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</si>
  <si>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</si>
  <si>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</si>
  <si>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</si>
  <si>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</si>
  <si>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</si>
  <si>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</si>
  <si>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</si>
  <si>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</si>
  <si>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</si>
  <si>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</si>
  <si>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</si>
  <si>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</si>
  <si>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</si>
  <si>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</si>
  <si>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</si>
  <si>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</si>
  <si>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</si>
  <si>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</si>
  <si>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</si>
  <si>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</si>
  <si>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</si>
  <si>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</si>
  <si>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</si>
  <si>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</si>
  <si>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</si>
  <si>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</si>
  <si>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</si>
  <si>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</si>
  <si>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</si>
  <si>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</si>
  <si>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</si>
  <si>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</si>
  <si>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</si>
  <si>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</si>
  <si>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</si>
  <si>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</si>
  <si>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</si>
  <si>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</si>
  <si>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</si>
  <si>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</si>
  <si>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</si>
  <si>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</si>
  <si>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</si>
  <si>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</si>
  <si>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</si>
  <si>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</si>
  <si>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</si>
  <si>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</si>
  <si>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</si>
  <si>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</si>
  <si>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</si>
  <si>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</si>
  <si>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</si>
  <si>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</si>
  <si>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</si>
  <si>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</si>
  <si>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</si>
  <si>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</si>
  <si>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</si>
  <si>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</si>
  <si>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</si>
  <si>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</si>
  <si>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</si>
  <si>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</si>
  <si>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Ф.И.О. специалиста УО, методиста ИМЦ РО</t>
  </si>
  <si>
    <t>Вывод специалиста</t>
  </si>
  <si>
    <t>Дата</t>
  </si>
  <si>
    <t>Подпись специалиста</t>
  </si>
  <si>
    <t>Белоусова Е.А.</t>
  </si>
  <si>
    <t>Мороз И.В.</t>
  </si>
  <si>
    <t>Бородина Л.В.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</si>
  <si>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</si>
  <si>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</si>
  <si>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</si>
  <si>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</si>
  <si>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</si>
  <si>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</si>
  <si>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</si>
  <si>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</si>
  <si>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22.01.2018г.</t>
  </si>
  <si>
    <t>Фактическое значение за 2017 год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</si>
  <si>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2017 г.</t>
  </si>
  <si>
    <t>Лист согласования отчета о выполнении муниципального задания МБДОУ №8 "Теремок"  за  2017 г.</t>
  </si>
</sst>
</file>

<file path=xl/styles.xml><?xml version="1.0" encoding="utf-8"?>
<styleSheet xmlns="http://schemas.openxmlformats.org/spreadsheetml/2006/main">
  <numFmts count="1">
    <numFmt numFmtId="172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72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72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2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/>
    <xf numFmtId="0" fontId="14" fillId="0" borderId="0" xfId="0" applyFont="1" applyAlignment="1">
      <alignment horizontal="left" vertical="top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0" borderId="8" xfId="0" applyFont="1" applyBorder="1" applyAlignment="1">
      <alignment horizontal="left"/>
    </xf>
    <xf numFmtId="0" fontId="8" fillId="6" borderId="2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justify"/>
    </xf>
    <xf numFmtId="0" fontId="8" fillId="0" borderId="8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431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432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3" t="s">
        <v>433</v>
      </c>
      <c r="G10" s="103"/>
      <c r="H10" s="103"/>
      <c r="I10" s="103"/>
      <c r="J10" s="103"/>
      <c r="K10" s="19" t="s">
        <v>426</v>
      </c>
      <c r="L10" s="19" t="s">
        <v>427</v>
      </c>
      <c r="M10" s="103" t="s">
        <v>428</v>
      </c>
      <c r="N10" s="10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437</v>
      </c>
      <c r="N11" s="19" t="s">
        <v>438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06"/>
      <c r="M12" s="19"/>
      <c r="N12" s="19" t="s">
        <v>443</v>
      </c>
      <c r="O12" s="9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06"/>
      <c r="M13" s="19"/>
      <c r="N13" s="19" t="s">
        <v>443</v>
      </c>
      <c r="O13" s="9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06"/>
      <c r="M14" s="19"/>
      <c r="N14" s="19" t="s">
        <v>443</v>
      </c>
      <c r="O14" s="9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06"/>
      <c r="M15" s="19"/>
      <c r="N15" s="19" t="s">
        <v>443</v>
      </c>
      <c r="O15" s="9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07"/>
      <c r="M16" s="19" t="s">
        <v>458</v>
      </c>
      <c r="N16" s="19" t="s">
        <v>438</v>
      </c>
      <c r="O16" s="9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3" t="s">
        <v>459</v>
      </c>
      <c r="G17" s="103"/>
      <c r="H17" s="103"/>
      <c r="I17" s="103"/>
      <c r="J17" s="103"/>
      <c r="K17" s="20" t="s">
        <v>429</v>
      </c>
      <c r="L17" s="20" t="s">
        <v>430</v>
      </c>
      <c r="M17" s="103" t="s">
        <v>428</v>
      </c>
      <c r="N17" s="103"/>
      <c r="O17" s="9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443</v>
      </c>
      <c r="O19" s="9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467</v>
      </c>
      <c r="O20" s="9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467</v>
      </c>
      <c r="O21" s="9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443</v>
      </c>
      <c r="O22" s="9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443</v>
      </c>
      <c r="O23" s="9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477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432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3" t="s">
        <v>433</v>
      </c>
      <c r="G27" s="103"/>
      <c r="H27" s="103"/>
      <c r="I27" s="103"/>
      <c r="J27" s="103"/>
      <c r="K27" s="19" t="s">
        <v>426</v>
      </c>
      <c r="L27" s="19" t="s">
        <v>427</v>
      </c>
      <c r="M27" s="103" t="s">
        <v>428</v>
      </c>
      <c r="N27" s="103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437</v>
      </c>
      <c r="N28" s="19" t="s">
        <v>438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98"/>
      <c r="M29" s="20" t="s">
        <v>480</v>
      </c>
      <c r="N29" s="19" t="s">
        <v>443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98"/>
      <c r="M30" s="20"/>
      <c r="N30" s="19" t="s">
        <v>443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98"/>
      <c r="M31" s="20"/>
      <c r="N31" s="19" t="s">
        <v>443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98"/>
      <c r="M32" s="19" t="s">
        <v>485</v>
      </c>
      <c r="N32" s="19" t="s">
        <v>443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99"/>
      <c r="M33" s="19" t="s">
        <v>458</v>
      </c>
      <c r="N33" s="19" t="s">
        <v>438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3" t="s">
        <v>459</v>
      </c>
      <c r="G34" s="103"/>
      <c r="H34" s="103"/>
      <c r="I34" s="103"/>
      <c r="J34" s="103"/>
      <c r="K34" s="20" t="s">
        <v>429</v>
      </c>
      <c r="L34" s="20" t="s">
        <v>430</v>
      </c>
      <c r="M34" s="104" t="s">
        <v>428</v>
      </c>
      <c r="N34" s="104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443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487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487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443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485</v>
      </c>
      <c r="N40" s="19" t="s">
        <v>443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488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432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3" t="s">
        <v>433</v>
      </c>
      <c r="G44" s="103"/>
      <c r="H44" s="103"/>
      <c r="I44" s="103"/>
      <c r="J44" s="103"/>
      <c r="K44" s="19" t="s">
        <v>426</v>
      </c>
      <c r="L44" s="19" t="s">
        <v>427</v>
      </c>
      <c r="M44" s="103" t="s">
        <v>428</v>
      </c>
      <c r="N44" s="10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438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98"/>
      <c r="M46" s="20"/>
      <c r="N46" s="19" t="s">
        <v>443</v>
      </c>
      <c r="O46" s="9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98"/>
      <c r="M47" s="20"/>
      <c r="N47" s="19" t="s">
        <v>443</v>
      </c>
      <c r="O47" s="9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98"/>
      <c r="M48" s="20"/>
      <c r="N48" s="19" t="s">
        <v>443</v>
      </c>
      <c r="O48" s="9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98"/>
      <c r="M49" s="20"/>
      <c r="N49" s="19" t="s">
        <v>443</v>
      </c>
      <c r="O49" s="9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99"/>
      <c r="M50" s="20"/>
      <c r="N50" s="19" t="s">
        <v>438</v>
      </c>
      <c r="O50" s="9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3" t="s">
        <v>459</v>
      </c>
      <c r="G51" s="103"/>
      <c r="H51" s="103"/>
      <c r="I51" s="103"/>
      <c r="J51" s="103"/>
      <c r="K51" s="20" t="s">
        <v>429</v>
      </c>
      <c r="L51" s="20" t="s">
        <v>430</v>
      </c>
      <c r="M51" s="104" t="s">
        <v>428</v>
      </c>
      <c r="N51" s="104"/>
      <c r="O51" s="9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443</v>
      </c>
      <c r="O53" s="9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487</v>
      </c>
      <c r="O54" s="9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487</v>
      </c>
      <c r="O55" s="9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443</v>
      </c>
      <c r="O56" s="9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443</v>
      </c>
      <c r="O57" s="9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496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432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3" t="s">
        <v>433</v>
      </c>
      <c r="G61" s="103"/>
      <c r="H61" s="103"/>
      <c r="I61" s="103"/>
      <c r="J61" s="103"/>
      <c r="K61" s="19" t="s">
        <v>426</v>
      </c>
      <c r="L61" s="19" t="s">
        <v>427</v>
      </c>
      <c r="M61" s="103" t="s">
        <v>428</v>
      </c>
      <c r="N61" s="10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437</v>
      </c>
      <c r="N62" s="19" t="s">
        <v>438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98"/>
      <c r="M63" s="19"/>
      <c r="N63" s="19" t="s">
        <v>443</v>
      </c>
      <c r="O63" s="9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98"/>
      <c r="M64" s="19"/>
      <c r="N64" s="19" t="s">
        <v>443</v>
      </c>
      <c r="O64" s="9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98"/>
      <c r="M65" s="19"/>
      <c r="N65" s="19" t="s">
        <v>443</v>
      </c>
      <c r="O65" s="9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98"/>
      <c r="M66" s="19"/>
      <c r="N66" s="19" t="s">
        <v>443</v>
      </c>
      <c r="O66" s="9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99"/>
      <c r="M67" s="19" t="s">
        <v>458</v>
      </c>
      <c r="N67" s="19" t="s">
        <v>438</v>
      </c>
      <c r="O67" s="9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3" t="s">
        <v>459</v>
      </c>
      <c r="G68" s="103"/>
      <c r="H68" s="103"/>
      <c r="I68" s="103"/>
      <c r="J68" s="103"/>
      <c r="K68" s="20" t="s">
        <v>429</v>
      </c>
      <c r="L68" s="20" t="s">
        <v>430</v>
      </c>
      <c r="M68" s="104" t="s">
        <v>428</v>
      </c>
      <c r="N68" s="104"/>
      <c r="O68" s="9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443</v>
      </c>
      <c r="O70" s="9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487</v>
      </c>
      <c r="O71" s="9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487</v>
      </c>
      <c r="O72" s="9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443</v>
      </c>
      <c r="O73" s="9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443</v>
      </c>
      <c r="O74" s="9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504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432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3" t="s">
        <v>433</v>
      </c>
      <c r="G78" s="103"/>
      <c r="H78" s="103"/>
      <c r="I78" s="103"/>
      <c r="J78" s="103"/>
      <c r="K78" s="19" t="s">
        <v>426</v>
      </c>
      <c r="L78" s="19" t="s">
        <v>427</v>
      </c>
      <c r="M78" s="103" t="s">
        <v>428</v>
      </c>
      <c r="N78" s="10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437</v>
      </c>
      <c r="N79" s="19" t="s">
        <v>438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98"/>
      <c r="M80" s="20"/>
      <c r="N80" s="19" t="s">
        <v>443</v>
      </c>
      <c r="O80" s="9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98"/>
      <c r="M81" s="20"/>
      <c r="N81" s="19" t="s">
        <v>443</v>
      </c>
      <c r="O81" s="9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98"/>
      <c r="M82" s="20"/>
      <c r="N82" s="19" t="s">
        <v>443</v>
      </c>
      <c r="O82" s="9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98"/>
      <c r="M83" s="20"/>
      <c r="N83" s="19" t="s">
        <v>443</v>
      </c>
      <c r="O83" s="9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99"/>
      <c r="M84" s="19" t="s">
        <v>458</v>
      </c>
      <c r="N84" s="19" t="s">
        <v>438</v>
      </c>
      <c r="O84" s="9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3" t="s">
        <v>459</v>
      </c>
      <c r="G85" s="103"/>
      <c r="H85" s="103"/>
      <c r="I85" s="103"/>
      <c r="J85" s="103"/>
      <c r="K85" s="20" t="s">
        <v>429</v>
      </c>
      <c r="L85" s="20" t="s">
        <v>430</v>
      </c>
      <c r="M85" s="104" t="s">
        <v>428</v>
      </c>
      <c r="N85" s="104"/>
      <c r="O85" s="9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443</v>
      </c>
      <c r="O87" s="9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487</v>
      </c>
      <c r="O88" s="9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487</v>
      </c>
      <c r="O89" s="9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512</v>
      </c>
      <c r="N90" s="19" t="s">
        <v>443</v>
      </c>
      <c r="O90" s="9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443</v>
      </c>
      <c r="O91" s="9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513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432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3" t="s">
        <v>433</v>
      </c>
      <c r="G95" s="103"/>
      <c r="H95" s="103"/>
      <c r="I95" s="103"/>
      <c r="J95" s="103"/>
      <c r="K95" s="19" t="s">
        <v>426</v>
      </c>
      <c r="L95" s="19" t="s">
        <v>427</v>
      </c>
      <c r="M95" s="103" t="s">
        <v>428</v>
      </c>
      <c r="N95" s="10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437</v>
      </c>
      <c r="N96" s="19" t="s">
        <v>438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443</v>
      </c>
      <c r="O97" s="9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98"/>
      <c r="M98" s="20"/>
      <c r="N98" s="19" t="s">
        <v>443</v>
      </c>
      <c r="O98" s="9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98"/>
      <c r="M99" s="20"/>
      <c r="N99" s="19" t="s">
        <v>443</v>
      </c>
      <c r="O99" s="9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98"/>
      <c r="M100" s="20"/>
      <c r="N100" s="19" t="s">
        <v>443</v>
      </c>
      <c r="O100" s="9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99"/>
      <c r="M101" s="19" t="s">
        <v>458</v>
      </c>
      <c r="N101" s="19" t="s">
        <v>438</v>
      </c>
      <c r="O101" s="9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3" t="s">
        <v>459</v>
      </c>
      <c r="G102" s="103"/>
      <c r="H102" s="103"/>
      <c r="I102" s="103"/>
      <c r="J102" s="103"/>
      <c r="K102" s="20" t="s">
        <v>429</v>
      </c>
      <c r="L102" s="20" t="s">
        <v>430</v>
      </c>
      <c r="M102" s="104" t="s">
        <v>428</v>
      </c>
      <c r="N102" s="104"/>
      <c r="O102" s="9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443</v>
      </c>
      <c r="O104" s="9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487</v>
      </c>
      <c r="O105" s="9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487</v>
      </c>
      <c r="O106" s="9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443</v>
      </c>
      <c r="O107" s="9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443</v>
      </c>
      <c r="O108" s="9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523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432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3" t="s">
        <v>433</v>
      </c>
      <c r="G112" s="103"/>
      <c r="H112" s="103"/>
      <c r="I112" s="103"/>
      <c r="J112" s="103"/>
      <c r="K112" s="19" t="s">
        <v>426</v>
      </c>
      <c r="L112" s="19" t="s">
        <v>427</v>
      </c>
      <c r="M112" s="103" t="s">
        <v>428</v>
      </c>
      <c r="N112" s="10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437</v>
      </c>
      <c r="N113" s="19" t="s">
        <v>438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98"/>
      <c r="M114" s="20"/>
      <c r="N114" s="19" t="s">
        <v>443</v>
      </c>
      <c r="O114" s="9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98"/>
      <c r="M115" s="20"/>
      <c r="N115" s="19" t="s">
        <v>443</v>
      </c>
      <c r="O115" s="9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98"/>
      <c r="M116" s="20"/>
      <c r="N116" s="19" t="s">
        <v>443</v>
      </c>
      <c r="O116" s="9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98"/>
      <c r="M117" s="20"/>
      <c r="N117" s="19" t="s">
        <v>443</v>
      </c>
      <c r="O117" s="9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99"/>
      <c r="M118" s="19" t="s">
        <v>458</v>
      </c>
      <c r="N118" s="19" t="s">
        <v>438</v>
      </c>
      <c r="O118" s="9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3" t="s">
        <v>459</v>
      </c>
      <c r="G119" s="103"/>
      <c r="H119" s="103"/>
      <c r="I119" s="103"/>
      <c r="J119" s="103"/>
      <c r="K119" s="20" t="s">
        <v>429</v>
      </c>
      <c r="L119" s="20" t="s">
        <v>430</v>
      </c>
      <c r="M119" s="104" t="s">
        <v>428</v>
      </c>
      <c r="N119" s="104"/>
      <c r="O119" s="9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443</v>
      </c>
      <c r="O121" s="9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487</v>
      </c>
      <c r="O122" s="9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487</v>
      </c>
      <c r="O123" s="9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443</v>
      </c>
      <c r="O124" s="9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443</v>
      </c>
      <c r="O125" s="9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532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432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3" t="s">
        <v>433</v>
      </c>
      <c r="G129" s="103"/>
      <c r="H129" s="103"/>
      <c r="I129" s="103"/>
      <c r="J129" s="103"/>
      <c r="K129" s="19" t="s">
        <v>426</v>
      </c>
      <c r="L129" s="19" t="s">
        <v>427</v>
      </c>
      <c r="M129" s="103" t="s">
        <v>428</v>
      </c>
      <c r="N129" s="10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437</v>
      </c>
      <c r="N130" s="19" t="s">
        <v>438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98"/>
      <c r="M131" s="20"/>
      <c r="N131" s="19" t="s">
        <v>443</v>
      </c>
      <c r="O131" s="9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98"/>
      <c r="M132" s="20"/>
      <c r="N132" s="19" t="s">
        <v>443</v>
      </c>
      <c r="O132" s="9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98"/>
      <c r="M133" s="20"/>
      <c r="N133" s="19" t="s">
        <v>443</v>
      </c>
      <c r="O133" s="9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98"/>
      <c r="M134" s="20"/>
      <c r="N134" s="19" t="s">
        <v>443</v>
      </c>
      <c r="O134" s="9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99"/>
      <c r="M135" s="19" t="s">
        <v>458</v>
      </c>
      <c r="N135" s="19" t="s">
        <v>438</v>
      </c>
      <c r="O135" s="9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3" t="s">
        <v>459</v>
      </c>
      <c r="G136" s="103"/>
      <c r="H136" s="103"/>
      <c r="I136" s="103"/>
      <c r="J136" s="103"/>
      <c r="K136" s="20" t="s">
        <v>429</v>
      </c>
      <c r="L136" s="20" t="s">
        <v>430</v>
      </c>
      <c r="M136" s="104" t="s">
        <v>428</v>
      </c>
      <c r="N136" s="104"/>
      <c r="O136" s="9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443</v>
      </c>
      <c r="O138" s="9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487</v>
      </c>
      <c r="O139" s="9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487</v>
      </c>
      <c r="O140" s="9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443</v>
      </c>
      <c r="O141" s="9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443</v>
      </c>
      <c r="O142" s="9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539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432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3" t="s">
        <v>433</v>
      </c>
      <c r="G146" s="103"/>
      <c r="H146" s="103"/>
      <c r="I146" s="103"/>
      <c r="J146" s="103"/>
      <c r="K146" s="19" t="s">
        <v>426</v>
      </c>
      <c r="L146" s="19" t="s">
        <v>427</v>
      </c>
      <c r="M146" s="103" t="s">
        <v>428</v>
      </c>
      <c r="N146" s="10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437</v>
      </c>
      <c r="N147" s="34" t="s">
        <v>438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98"/>
      <c r="M148" s="20"/>
      <c r="N148" s="34" t="s">
        <v>443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98"/>
      <c r="M149" s="20"/>
      <c r="N149" s="34" t="s">
        <v>443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98"/>
      <c r="M150" s="20"/>
      <c r="N150" s="34" t="s">
        <v>443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98"/>
      <c r="M151" s="19"/>
      <c r="N151" s="34" t="s">
        <v>443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99"/>
      <c r="M152" s="19" t="s">
        <v>458</v>
      </c>
      <c r="N152" s="34" t="s">
        <v>438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3" t="s">
        <v>459</v>
      </c>
      <c r="G153" s="103"/>
      <c r="H153" s="103"/>
      <c r="I153" s="103"/>
      <c r="J153" s="103"/>
      <c r="K153" s="20" t="s">
        <v>429</v>
      </c>
      <c r="L153" s="20" t="s">
        <v>430</v>
      </c>
      <c r="M153" s="104" t="s">
        <v>428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5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443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487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487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443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443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547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432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3" t="s">
        <v>433</v>
      </c>
      <c r="G163" s="103"/>
      <c r="H163" s="103"/>
      <c r="I163" s="103"/>
      <c r="J163" s="103"/>
      <c r="K163" s="19" t="s">
        <v>426</v>
      </c>
      <c r="L163" s="19" t="s">
        <v>427</v>
      </c>
      <c r="M163" s="103" t="s">
        <v>428</v>
      </c>
      <c r="N163" s="10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437</v>
      </c>
      <c r="N164" s="19" t="s">
        <v>438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98"/>
      <c r="M165" s="20"/>
      <c r="N165" s="19" t="s">
        <v>443</v>
      </c>
      <c r="O165" s="9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98"/>
      <c r="M166" s="20"/>
      <c r="N166" s="19" t="s">
        <v>443</v>
      </c>
      <c r="O166" s="9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98"/>
      <c r="M167" s="20"/>
      <c r="N167" s="19" t="s">
        <v>443</v>
      </c>
      <c r="O167" s="9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98"/>
      <c r="M168" s="20"/>
      <c r="N168" s="19" t="s">
        <v>443</v>
      </c>
      <c r="O168" s="9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99"/>
      <c r="M169" s="19"/>
      <c r="N169" s="19" t="s">
        <v>438</v>
      </c>
      <c r="O169" s="9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3" t="s">
        <v>459</v>
      </c>
      <c r="G170" s="103"/>
      <c r="H170" s="103"/>
      <c r="I170" s="103"/>
      <c r="J170" s="103"/>
      <c r="K170" s="20" t="s">
        <v>429</v>
      </c>
      <c r="L170" s="20" t="s">
        <v>430</v>
      </c>
      <c r="M170" s="104" t="s">
        <v>428</v>
      </c>
      <c r="N170" s="104"/>
      <c r="O170" s="9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443</v>
      </c>
      <c r="O172" s="9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487</v>
      </c>
      <c r="O173" s="9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487</v>
      </c>
      <c r="O174" s="9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443</v>
      </c>
      <c r="O175" s="9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443</v>
      </c>
      <c r="O176" s="9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555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432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3" t="s">
        <v>433</v>
      </c>
      <c r="G180" s="103"/>
      <c r="H180" s="103"/>
      <c r="I180" s="103"/>
      <c r="J180" s="103"/>
      <c r="K180" s="19" t="s">
        <v>426</v>
      </c>
      <c r="L180" s="19" t="s">
        <v>427</v>
      </c>
      <c r="M180" s="103" t="s">
        <v>428</v>
      </c>
      <c r="N180" s="10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437</v>
      </c>
      <c r="N181" s="19" t="s">
        <v>438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98"/>
      <c r="M182" s="20" t="s">
        <v>480</v>
      </c>
      <c r="N182" s="19" t="s">
        <v>443</v>
      </c>
      <c r="O182" s="9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98"/>
      <c r="M183" s="20"/>
      <c r="N183" s="19" t="s">
        <v>443</v>
      </c>
      <c r="O183" s="9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98"/>
      <c r="M184" s="20"/>
      <c r="N184" s="19" t="s">
        <v>443</v>
      </c>
      <c r="O184" s="9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98"/>
      <c r="M185" s="19" t="s">
        <v>485</v>
      </c>
      <c r="N185" s="19" t="s">
        <v>443</v>
      </c>
      <c r="O185" s="9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99"/>
      <c r="M186" s="19" t="s">
        <v>458</v>
      </c>
      <c r="N186" s="19" t="s">
        <v>438</v>
      </c>
      <c r="O186" s="9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3" t="s">
        <v>459</v>
      </c>
      <c r="G187" s="103"/>
      <c r="H187" s="103"/>
      <c r="I187" s="103"/>
      <c r="J187" s="103"/>
      <c r="K187" s="20" t="s">
        <v>429</v>
      </c>
      <c r="L187" s="20" t="s">
        <v>430</v>
      </c>
      <c r="M187" s="104" t="s">
        <v>428</v>
      </c>
      <c r="N187" s="104"/>
      <c r="O187" s="9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443</v>
      </c>
      <c r="O189" s="9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487</v>
      </c>
      <c r="O190" s="9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487</v>
      </c>
      <c r="O191" s="9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512</v>
      </c>
      <c r="N192" s="19" t="s">
        <v>443</v>
      </c>
      <c r="O192" s="9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563</v>
      </c>
      <c r="N193" s="19" t="s">
        <v>443</v>
      </c>
      <c r="O193" s="9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564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432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3" t="s">
        <v>433</v>
      </c>
      <c r="G197" s="103"/>
      <c r="H197" s="103"/>
      <c r="I197" s="103"/>
      <c r="J197" s="103"/>
      <c r="K197" s="19" t="s">
        <v>426</v>
      </c>
      <c r="L197" s="19" t="s">
        <v>427</v>
      </c>
      <c r="M197" s="103" t="s">
        <v>428</v>
      </c>
      <c r="N197" s="10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437</v>
      </c>
      <c r="N198" s="19" t="s">
        <v>438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2">
        <f>J199/5500</f>
        <v>1.011090909090909</v>
      </c>
      <c r="L199" s="98"/>
      <c r="M199" s="20" t="s">
        <v>480</v>
      </c>
      <c r="N199" s="19" t="s">
        <v>443</v>
      </c>
      <c r="O199" s="9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2">
        <f>J200/1</f>
        <v>1</v>
      </c>
      <c r="L200" s="98"/>
      <c r="M200" s="20"/>
      <c r="N200" s="19" t="s">
        <v>443</v>
      </c>
      <c r="O200" s="9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2">
        <f>J201/1</f>
        <v>1</v>
      </c>
      <c r="L201" s="98"/>
      <c r="M201" s="20"/>
      <c r="N201" s="19" t="s">
        <v>443</v>
      </c>
      <c r="O201" s="9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2">
        <f>J202/124</f>
        <v>1.0080645161290323</v>
      </c>
      <c r="L202" s="98"/>
      <c r="M202" s="20" t="s">
        <v>563</v>
      </c>
      <c r="N202" s="19" t="s">
        <v>443</v>
      </c>
      <c r="O202" s="9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2">
        <f>J203/1</f>
        <v>4</v>
      </c>
      <c r="L203" s="99"/>
      <c r="M203" s="19" t="s">
        <v>458</v>
      </c>
      <c r="N203" s="19" t="s">
        <v>438</v>
      </c>
      <c r="O203" s="9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3" t="s">
        <v>459</v>
      </c>
      <c r="G204" s="103"/>
      <c r="H204" s="103"/>
      <c r="I204" s="103"/>
      <c r="J204" s="103"/>
      <c r="K204" s="20" t="s">
        <v>429</v>
      </c>
      <c r="L204" s="20" t="s">
        <v>430</v>
      </c>
      <c r="M204" s="104" t="s">
        <v>428</v>
      </c>
      <c r="N204" s="104"/>
      <c r="O204" s="9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443</v>
      </c>
      <c r="O206" s="9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487</v>
      </c>
      <c r="O207" s="9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487</v>
      </c>
      <c r="O208" s="9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443</v>
      </c>
      <c r="O209" s="9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563</v>
      </c>
      <c r="N210" s="19" t="s">
        <v>443</v>
      </c>
      <c r="O210" s="9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572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432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3" t="s">
        <v>433</v>
      </c>
      <c r="G214" s="103"/>
      <c r="H214" s="103"/>
      <c r="I214" s="103"/>
      <c r="J214" s="103"/>
      <c r="K214" s="19" t="s">
        <v>426</v>
      </c>
      <c r="L214" s="19" t="s">
        <v>427</v>
      </c>
      <c r="M214" s="103" t="s">
        <v>428</v>
      </c>
      <c r="N214" s="10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437</v>
      </c>
      <c r="N215" s="19" t="s">
        <v>438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98"/>
      <c r="M216" s="20" t="s">
        <v>480</v>
      </c>
      <c r="N216" s="19" t="s">
        <v>443</v>
      </c>
      <c r="O216" s="9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98"/>
      <c r="M217" s="20"/>
      <c r="N217" s="19" t="s">
        <v>443</v>
      </c>
      <c r="O217" s="9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98"/>
      <c r="M218" s="20"/>
      <c r="N218" s="19" t="s">
        <v>443</v>
      </c>
      <c r="O218" s="9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98"/>
      <c r="M219" s="20" t="s">
        <v>563</v>
      </c>
      <c r="N219" s="19" t="s">
        <v>443</v>
      </c>
      <c r="O219" s="9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99"/>
      <c r="M220" s="19" t="s">
        <v>458</v>
      </c>
      <c r="N220" s="19" t="s">
        <v>438</v>
      </c>
      <c r="O220" s="9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3" t="s">
        <v>459</v>
      </c>
      <c r="G221" s="103"/>
      <c r="H221" s="103"/>
      <c r="I221" s="103"/>
      <c r="J221" s="103"/>
      <c r="K221" s="20" t="s">
        <v>429</v>
      </c>
      <c r="L221" s="20" t="s">
        <v>430</v>
      </c>
      <c r="M221" s="104" t="s">
        <v>428</v>
      </c>
      <c r="N221" s="104"/>
      <c r="O221" s="9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443</v>
      </c>
      <c r="O223" s="9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487</v>
      </c>
      <c r="O224" s="9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487</v>
      </c>
      <c r="O225" s="9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443</v>
      </c>
      <c r="O226" s="9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563</v>
      </c>
      <c r="N227" s="19" t="s">
        <v>443</v>
      </c>
      <c r="O227" s="9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579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432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3" t="s">
        <v>433</v>
      </c>
      <c r="G231" s="103"/>
      <c r="H231" s="103"/>
      <c r="I231" s="103"/>
      <c r="J231" s="103"/>
      <c r="K231" s="19" t="s">
        <v>426</v>
      </c>
      <c r="L231" s="19" t="s">
        <v>427</v>
      </c>
      <c r="M231" s="103" t="s">
        <v>428</v>
      </c>
      <c r="N231" s="10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437</v>
      </c>
      <c r="N232" s="19" t="s">
        <v>438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2">
        <f>J233/3100</f>
        <v>1</v>
      </c>
      <c r="L233" s="98"/>
      <c r="M233" s="20"/>
      <c r="N233" s="19" t="s">
        <v>443</v>
      </c>
      <c r="O233" s="9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2">
        <f>J234/1</f>
        <v>1</v>
      </c>
      <c r="L234" s="98"/>
      <c r="M234" s="20"/>
      <c r="N234" s="19" t="s">
        <v>443</v>
      </c>
      <c r="O234" s="9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2">
        <f>J235/1</f>
        <v>1</v>
      </c>
      <c r="L235" s="98"/>
      <c r="M235" s="20"/>
      <c r="N235" s="19" t="s">
        <v>443</v>
      </c>
      <c r="O235" s="9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2">
        <f>J236/256</f>
        <v>1</v>
      </c>
      <c r="L236" s="98"/>
      <c r="M236" s="20"/>
      <c r="N236" s="19" t="s">
        <v>443</v>
      </c>
      <c r="O236" s="9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2">
        <f>J237/1</f>
        <v>3</v>
      </c>
      <c r="L237" s="99"/>
      <c r="M237" s="19" t="s">
        <v>458</v>
      </c>
      <c r="N237" s="19" t="s">
        <v>438</v>
      </c>
      <c r="O237" s="9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3" t="s">
        <v>459</v>
      </c>
      <c r="G238" s="103"/>
      <c r="H238" s="103"/>
      <c r="I238" s="103"/>
      <c r="J238" s="103"/>
      <c r="K238" s="20" t="s">
        <v>429</v>
      </c>
      <c r="L238" s="20" t="s">
        <v>430</v>
      </c>
      <c r="M238" s="104" t="s">
        <v>428</v>
      </c>
      <c r="N238" s="104"/>
      <c r="O238" s="9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443</v>
      </c>
      <c r="O240" s="9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487</v>
      </c>
      <c r="O241" s="9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487</v>
      </c>
      <c r="O242" s="9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443</v>
      </c>
      <c r="O243" s="9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443</v>
      </c>
      <c r="O244" s="9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587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432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3" t="s">
        <v>433</v>
      </c>
      <c r="G248" s="103"/>
      <c r="H248" s="103"/>
      <c r="I248" s="103"/>
      <c r="J248" s="103"/>
      <c r="K248" s="19" t="s">
        <v>426</v>
      </c>
      <c r="L248" s="19" t="s">
        <v>427</v>
      </c>
      <c r="M248" s="103" t="s">
        <v>428</v>
      </c>
      <c r="N248" s="10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437</v>
      </c>
      <c r="N249" s="19" t="s">
        <v>438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2">
        <f>J250/3700</f>
        <v>1.0348648648648648</v>
      </c>
      <c r="L250" s="98"/>
      <c r="M250" s="20" t="s">
        <v>480</v>
      </c>
      <c r="N250" s="19" t="s">
        <v>443</v>
      </c>
      <c r="O250" s="9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2">
        <f>J251/1</f>
        <v>1</v>
      </c>
      <c r="L251" s="98"/>
      <c r="M251" s="20"/>
      <c r="N251" s="19" t="s">
        <v>443</v>
      </c>
      <c r="O251" s="9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2">
        <f>J252/1</f>
        <v>1</v>
      </c>
      <c r="L252" s="98"/>
      <c r="M252" s="20"/>
      <c r="N252" s="19" t="s">
        <v>443</v>
      </c>
      <c r="O252" s="9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2">
        <f>J253/147</f>
        <v>1.0340136054421769</v>
      </c>
      <c r="L253" s="98"/>
      <c r="M253" s="20" t="s">
        <v>563</v>
      </c>
      <c r="N253" s="19" t="s">
        <v>443</v>
      </c>
      <c r="O253" s="9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2">
        <f>J254/1</f>
        <v>5</v>
      </c>
      <c r="L254" s="99"/>
      <c r="M254" s="19" t="s">
        <v>458</v>
      </c>
      <c r="N254" s="19" t="s">
        <v>438</v>
      </c>
      <c r="O254" s="9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3" t="s">
        <v>459</v>
      </c>
      <c r="G255" s="103"/>
      <c r="H255" s="103"/>
      <c r="I255" s="103"/>
      <c r="J255" s="103"/>
      <c r="K255" s="20" t="s">
        <v>429</v>
      </c>
      <c r="L255" s="20" t="s">
        <v>430</v>
      </c>
      <c r="M255" s="104" t="s">
        <v>428</v>
      </c>
      <c r="N255" s="104"/>
      <c r="O255" s="9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443</v>
      </c>
      <c r="O257" s="9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487</v>
      </c>
      <c r="O258" s="9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487</v>
      </c>
      <c r="O259" s="9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443</v>
      </c>
      <c r="O260" s="9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563</v>
      </c>
      <c r="N261" s="19" t="s">
        <v>443</v>
      </c>
      <c r="O261" s="9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594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432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3" t="s">
        <v>433</v>
      </c>
      <c r="G265" s="103"/>
      <c r="H265" s="103"/>
      <c r="I265" s="103"/>
      <c r="J265" s="103"/>
      <c r="K265" s="19" t="s">
        <v>426</v>
      </c>
      <c r="L265" s="19" t="s">
        <v>427</v>
      </c>
      <c r="M265" s="103" t="s">
        <v>428</v>
      </c>
      <c r="N265" s="10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437</v>
      </c>
      <c r="N266" s="19" t="s">
        <v>438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2">
        <f>J267/10000</f>
        <v>1</v>
      </c>
      <c r="L267" s="98"/>
      <c r="M267" s="20"/>
      <c r="N267" s="19" t="s">
        <v>443</v>
      </c>
      <c r="O267" s="9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2">
        <f>J268/1</f>
        <v>1</v>
      </c>
      <c r="L268" s="98"/>
      <c r="M268" s="20"/>
      <c r="N268" s="19" t="s">
        <v>443</v>
      </c>
      <c r="O268" s="9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2">
        <f>J269/1</f>
        <v>1</v>
      </c>
      <c r="L269" s="98"/>
      <c r="M269" s="20"/>
      <c r="N269" s="19" t="s">
        <v>443</v>
      </c>
      <c r="O269" s="9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2">
        <f>J270/84</f>
        <v>1</v>
      </c>
      <c r="L270" s="98"/>
      <c r="M270" s="19"/>
      <c r="N270" s="19" t="s">
        <v>443</v>
      </c>
      <c r="O270" s="9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2">
        <f>J271/1</f>
        <v>4</v>
      </c>
      <c r="L271" s="99"/>
      <c r="M271" s="19" t="s">
        <v>458</v>
      </c>
      <c r="N271" s="19" t="s">
        <v>438</v>
      </c>
      <c r="O271" s="9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3" t="s">
        <v>459</v>
      </c>
      <c r="G272" s="103"/>
      <c r="H272" s="103"/>
      <c r="I272" s="103"/>
      <c r="J272" s="103"/>
      <c r="K272" s="20" t="s">
        <v>429</v>
      </c>
      <c r="L272" s="20" t="s">
        <v>430</v>
      </c>
      <c r="M272" s="104" t="s">
        <v>428</v>
      </c>
      <c r="N272" s="104"/>
      <c r="O272" s="9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443</v>
      </c>
      <c r="O274" s="9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487</v>
      </c>
      <c r="O275" s="9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487</v>
      </c>
      <c r="O276" s="9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443</v>
      </c>
      <c r="O277" s="9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443</v>
      </c>
      <c r="O278" s="9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602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432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3" t="s">
        <v>433</v>
      </c>
      <c r="G282" s="103"/>
      <c r="H282" s="103"/>
      <c r="I282" s="103"/>
      <c r="J282" s="103"/>
      <c r="K282" s="19" t="s">
        <v>426</v>
      </c>
      <c r="L282" s="19" t="s">
        <v>427</v>
      </c>
      <c r="M282" s="103" t="s">
        <v>428</v>
      </c>
      <c r="N282" s="10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437</v>
      </c>
      <c r="N283" s="19" t="s">
        <v>438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2">
        <f>J284/4050</f>
        <v>1</v>
      </c>
      <c r="L284" s="98"/>
      <c r="M284" s="20"/>
      <c r="N284" s="19" t="s">
        <v>443</v>
      </c>
      <c r="O284" s="9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2">
        <f>J285/1</f>
        <v>1</v>
      </c>
      <c r="L285" s="98"/>
      <c r="M285" s="20"/>
      <c r="N285" s="19" t="s">
        <v>443</v>
      </c>
      <c r="O285" s="9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2">
        <f>J286/1</f>
        <v>1</v>
      </c>
      <c r="L286" s="98"/>
      <c r="M286" s="20"/>
      <c r="N286" s="19" t="s">
        <v>443</v>
      </c>
      <c r="O286" s="9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2">
        <f>J287/257</f>
        <v>1</v>
      </c>
      <c r="L287" s="98"/>
      <c r="M287" s="20"/>
      <c r="N287" s="19" t="s">
        <v>443</v>
      </c>
      <c r="O287" s="9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2">
        <f>3/1</f>
        <v>3</v>
      </c>
      <c r="L288" s="99"/>
      <c r="M288" s="19" t="s">
        <v>458</v>
      </c>
      <c r="N288" s="19" t="s">
        <v>438</v>
      </c>
      <c r="O288" s="9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3" t="s">
        <v>459</v>
      </c>
      <c r="G289" s="103"/>
      <c r="H289" s="103"/>
      <c r="I289" s="103"/>
      <c r="J289" s="103"/>
      <c r="K289" s="20" t="s">
        <v>429</v>
      </c>
      <c r="L289" s="20" t="s">
        <v>430</v>
      </c>
      <c r="M289" s="104" t="s">
        <v>428</v>
      </c>
      <c r="N289" s="104"/>
      <c r="O289" s="9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443</v>
      </c>
      <c r="O291" s="9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487</v>
      </c>
      <c r="O292" s="9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487</v>
      </c>
      <c r="O293" s="9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443</v>
      </c>
      <c r="O294" s="9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443</v>
      </c>
      <c r="O295" s="9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610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432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3" t="s">
        <v>433</v>
      </c>
      <c r="G299" s="103"/>
      <c r="H299" s="103"/>
      <c r="I299" s="103"/>
      <c r="J299" s="103"/>
      <c r="K299" s="19" t="s">
        <v>426</v>
      </c>
      <c r="L299" s="19" t="s">
        <v>427</v>
      </c>
      <c r="M299" s="103" t="s">
        <v>428</v>
      </c>
      <c r="N299" s="10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437</v>
      </c>
      <c r="N300" s="19" t="s">
        <v>438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2">
        <f>J301/3500</f>
        <v>1</v>
      </c>
      <c r="L301" s="98"/>
      <c r="M301" s="20"/>
      <c r="N301" s="19" t="s">
        <v>443</v>
      </c>
      <c r="O301" s="9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2">
        <f>J302/1</f>
        <v>1</v>
      </c>
      <c r="L302" s="98"/>
      <c r="M302" s="20"/>
      <c r="N302" s="19" t="s">
        <v>443</v>
      </c>
      <c r="O302" s="9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2">
        <f>J303/1</f>
        <v>1</v>
      </c>
      <c r="L303" s="98"/>
      <c r="M303" s="20"/>
      <c r="N303" s="19" t="s">
        <v>443</v>
      </c>
      <c r="O303" s="9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2">
        <f>J304/163</f>
        <v>1</v>
      </c>
      <c r="L304" s="98"/>
      <c r="M304" s="20"/>
      <c r="N304" s="19" t="s">
        <v>443</v>
      </c>
      <c r="O304" s="9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2">
        <f>3/1</f>
        <v>3</v>
      </c>
      <c r="L305" s="99"/>
      <c r="M305" s="19" t="s">
        <v>458</v>
      </c>
      <c r="N305" s="19" t="s">
        <v>438</v>
      </c>
      <c r="O305" s="9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3" t="s">
        <v>459</v>
      </c>
      <c r="G306" s="103"/>
      <c r="H306" s="103"/>
      <c r="I306" s="103"/>
      <c r="J306" s="103"/>
      <c r="K306" s="20" t="s">
        <v>429</v>
      </c>
      <c r="L306" s="20" t="s">
        <v>430</v>
      </c>
      <c r="M306" s="104" t="s">
        <v>428</v>
      </c>
      <c r="N306" s="104"/>
      <c r="O306" s="9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443</v>
      </c>
      <c r="O308" s="9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487</v>
      </c>
      <c r="O309" s="9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487</v>
      </c>
      <c r="O310" s="9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443</v>
      </c>
      <c r="O311" s="9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443</v>
      </c>
      <c r="O312" s="9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618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432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3" t="s">
        <v>433</v>
      </c>
      <c r="G316" s="103"/>
      <c r="H316" s="103"/>
      <c r="I316" s="103"/>
      <c r="J316" s="103"/>
      <c r="K316" s="19" t="s">
        <v>426</v>
      </c>
      <c r="L316" s="19" t="s">
        <v>427</v>
      </c>
      <c r="M316" s="103" t="s">
        <v>428</v>
      </c>
      <c r="N316" s="10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437</v>
      </c>
      <c r="N317" s="19" t="s">
        <v>438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2">
        <f>J318/1800</f>
        <v>1.0455555555555556</v>
      </c>
      <c r="L318" s="98"/>
      <c r="M318" s="20"/>
      <c r="N318" s="19" t="s">
        <v>443</v>
      </c>
      <c r="O318" s="9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2">
        <f>J319/1</f>
        <v>1</v>
      </c>
      <c r="L319" s="98"/>
      <c r="M319" s="20"/>
      <c r="N319" s="19" t="s">
        <v>443</v>
      </c>
      <c r="O319" s="9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2">
        <f>J320/1</f>
        <v>1</v>
      </c>
      <c r="L320" s="98"/>
      <c r="M320" s="20"/>
      <c r="N320" s="19" t="s">
        <v>443</v>
      </c>
      <c r="O320" s="9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2">
        <f>J321/108</f>
        <v>1.0462962962962963</v>
      </c>
      <c r="L321" s="98"/>
      <c r="M321" s="20"/>
      <c r="N321" s="19" t="s">
        <v>443</v>
      </c>
      <c r="O321" s="9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2">
        <f>J322/1</f>
        <v>4</v>
      </c>
      <c r="L322" s="99"/>
      <c r="M322" s="19" t="s">
        <v>458</v>
      </c>
      <c r="N322" s="19" t="s">
        <v>438</v>
      </c>
      <c r="O322" s="9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459</v>
      </c>
      <c r="G323" s="101"/>
      <c r="H323" s="101"/>
      <c r="I323" s="101"/>
      <c r="J323" s="102"/>
      <c r="K323" s="20" t="s">
        <v>429</v>
      </c>
      <c r="L323" s="20" t="s">
        <v>430</v>
      </c>
      <c r="M323" s="104" t="s">
        <v>428</v>
      </c>
      <c r="N323" s="104"/>
      <c r="O323" s="9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443</v>
      </c>
      <c r="O325" s="9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487</v>
      </c>
      <c r="O326" s="9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487</v>
      </c>
      <c r="O327" s="9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443</v>
      </c>
      <c r="O328" s="9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563</v>
      </c>
      <c r="N329" s="19" t="s">
        <v>443</v>
      </c>
      <c r="O329" s="9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626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432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3" t="s">
        <v>433</v>
      </c>
      <c r="G333" s="103"/>
      <c r="H333" s="103"/>
      <c r="I333" s="103"/>
      <c r="J333" s="103"/>
      <c r="K333" s="19" t="s">
        <v>426</v>
      </c>
      <c r="L333" s="19" t="s">
        <v>427</v>
      </c>
      <c r="M333" s="103" t="s">
        <v>428</v>
      </c>
      <c r="N333" s="10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437</v>
      </c>
      <c r="N334" s="19" t="s">
        <v>438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2">
        <f>J335/3500</f>
        <v>1</v>
      </c>
      <c r="L335" s="98"/>
      <c r="M335" s="20"/>
      <c r="N335" s="19" t="s">
        <v>443</v>
      </c>
      <c r="O335" s="9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2">
        <f>J336/1</f>
        <v>1</v>
      </c>
      <c r="L336" s="98"/>
      <c r="M336" s="20"/>
      <c r="N336" s="19" t="s">
        <v>443</v>
      </c>
      <c r="O336" s="9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2">
        <f>J337/1</f>
        <v>1</v>
      </c>
      <c r="L337" s="98"/>
      <c r="M337" s="20"/>
      <c r="N337" s="19" t="s">
        <v>443</v>
      </c>
      <c r="O337" s="9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2">
        <f>J338/235</f>
        <v>1</v>
      </c>
      <c r="L338" s="98"/>
      <c r="M338" s="19"/>
      <c r="N338" s="19" t="s">
        <v>443</v>
      </c>
      <c r="O338" s="9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2">
        <f>J339/1</f>
        <v>4</v>
      </c>
      <c r="L339" s="99"/>
      <c r="M339" s="19" t="s">
        <v>458</v>
      </c>
      <c r="N339" s="19" t="s">
        <v>438</v>
      </c>
      <c r="O339" s="9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3" t="s">
        <v>459</v>
      </c>
      <c r="G340" s="103"/>
      <c r="H340" s="103"/>
      <c r="I340" s="103"/>
      <c r="J340" s="103"/>
      <c r="K340" s="20" t="s">
        <v>429</v>
      </c>
      <c r="L340" s="20" t="s">
        <v>430</v>
      </c>
      <c r="M340" s="104" t="s">
        <v>428</v>
      </c>
      <c r="N340" s="104"/>
      <c r="O340" s="9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443</v>
      </c>
      <c r="O342" s="9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487</v>
      </c>
      <c r="O343" s="9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487</v>
      </c>
      <c r="O344" s="9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443</v>
      </c>
      <c r="O345" s="9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443</v>
      </c>
      <c r="O346" s="9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633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432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3" t="s">
        <v>433</v>
      </c>
      <c r="G350" s="103"/>
      <c r="H350" s="103"/>
      <c r="I350" s="103"/>
      <c r="J350" s="103"/>
      <c r="K350" s="19" t="s">
        <v>426</v>
      </c>
      <c r="L350" s="19" t="s">
        <v>427</v>
      </c>
      <c r="M350" s="103" t="s">
        <v>428</v>
      </c>
      <c r="N350" s="10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437</v>
      </c>
      <c r="N351" s="19" t="s">
        <v>438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443</v>
      </c>
      <c r="O352" s="9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2">
        <f>J353/1</f>
        <v>1</v>
      </c>
      <c r="L353" s="98"/>
      <c r="M353" s="20"/>
      <c r="N353" s="19" t="s">
        <v>443</v>
      </c>
      <c r="O353" s="9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2">
        <f>J354/1</f>
        <v>1</v>
      </c>
      <c r="L354" s="98"/>
      <c r="M354" s="20"/>
      <c r="N354" s="19" t="s">
        <v>443</v>
      </c>
      <c r="O354" s="9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2">
        <f>J355/170</f>
        <v>0.91764705882352937</v>
      </c>
      <c r="L355" s="98"/>
      <c r="M355" s="20"/>
      <c r="N355" s="19" t="s">
        <v>443</v>
      </c>
      <c r="O355" s="9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2">
        <f>J356/1</f>
        <v>4</v>
      </c>
      <c r="L356" s="99"/>
      <c r="M356" s="19" t="s">
        <v>458</v>
      </c>
      <c r="N356" s="19" t="s">
        <v>438</v>
      </c>
      <c r="O356" s="9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3" t="s">
        <v>459</v>
      </c>
      <c r="G357" s="103"/>
      <c r="H357" s="103"/>
      <c r="I357" s="103"/>
      <c r="J357" s="103"/>
      <c r="K357" s="20" t="s">
        <v>429</v>
      </c>
      <c r="L357" s="20" t="s">
        <v>430</v>
      </c>
      <c r="M357" s="104" t="s">
        <v>428</v>
      </c>
      <c r="N357" s="104"/>
      <c r="O357" s="9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443</v>
      </c>
      <c r="O359" s="9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487</v>
      </c>
      <c r="O360" s="9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487</v>
      </c>
      <c r="O361" s="9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443</v>
      </c>
      <c r="O362" s="9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443</v>
      </c>
      <c r="O363" s="9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640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432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3" t="s">
        <v>433</v>
      </c>
      <c r="G367" s="103"/>
      <c r="H367" s="103"/>
      <c r="I367" s="103"/>
      <c r="J367" s="103"/>
      <c r="K367" s="19" t="s">
        <v>426</v>
      </c>
      <c r="L367" s="19" t="s">
        <v>427</v>
      </c>
      <c r="M367" s="103" t="s">
        <v>428</v>
      </c>
      <c r="N367" s="10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437</v>
      </c>
      <c r="N368" s="19" t="s">
        <v>438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2">
        <f>J369/4200</f>
        <v>1</v>
      </c>
      <c r="L369" s="98"/>
      <c r="M369" s="20"/>
      <c r="N369" s="19" t="s">
        <v>443</v>
      </c>
      <c r="O369" s="9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2">
        <f>J370/1</f>
        <v>1</v>
      </c>
      <c r="L370" s="98"/>
      <c r="M370" s="20"/>
      <c r="N370" s="19" t="s">
        <v>443</v>
      </c>
      <c r="O370" s="9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2">
        <f>J371/1</f>
        <v>1</v>
      </c>
      <c r="L371" s="98"/>
      <c r="M371" s="20"/>
      <c r="N371" s="19" t="s">
        <v>443</v>
      </c>
      <c r="O371" s="9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2">
        <f>J372/64</f>
        <v>1</v>
      </c>
      <c r="L372" s="98"/>
      <c r="M372" s="20"/>
      <c r="N372" s="19" t="s">
        <v>443</v>
      </c>
      <c r="O372" s="9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2">
        <f>J373/1</f>
        <v>4</v>
      </c>
      <c r="L373" s="99"/>
      <c r="M373" s="19" t="s">
        <v>458</v>
      </c>
      <c r="N373" s="19" t="s">
        <v>438</v>
      </c>
      <c r="O373" s="9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3" t="s">
        <v>459</v>
      </c>
      <c r="G374" s="103"/>
      <c r="H374" s="103"/>
      <c r="I374" s="103"/>
      <c r="J374" s="103"/>
      <c r="K374" s="20" t="s">
        <v>429</v>
      </c>
      <c r="L374" s="20" t="s">
        <v>430</v>
      </c>
      <c r="M374" s="104" t="s">
        <v>428</v>
      </c>
      <c r="N374" s="104"/>
      <c r="O374" s="9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443</v>
      </c>
      <c r="O376" s="9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487</v>
      </c>
      <c r="O377" s="9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487</v>
      </c>
      <c r="O378" s="9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443</v>
      </c>
      <c r="O379" s="9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443</v>
      </c>
      <c r="O380" s="9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648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432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3" t="s">
        <v>433</v>
      </c>
      <c r="G384" s="103"/>
      <c r="H384" s="103"/>
      <c r="I384" s="103"/>
      <c r="J384" s="103"/>
      <c r="K384" s="19" t="s">
        <v>426</v>
      </c>
      <c r="L384" s="19" t="s">
        <v>427</v>
      </c>
      <c r="M384" s="103" t="s">
        <v>428</v>
      </c>
      <c r="N384" s="10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438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2">
        <f>J386/16500</f>
        <v>1</v>
      </c>
      <c r="L386" s="98"/>
      <c r="M386" s="20"/>
      <c r="N386" s="19" t="s">
        <v>443</v>
      </c>
      <c r="O386" s="9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2">
        <f>J387/1</f>
        <v>1</v>
      </c>
      <c r="L387" s="98"/>
      <c r="M387" s="20"/>
      <c r="N387" s="19" t="s">
        <v>443</v>
      </c>
      <c r="O387" s="9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2">
        <f>J388/1</f>
        <v>1</v>
      </c>
      <c r="L388" s="98"/>
      <c r="M388" s="20"/>
      <c r="N388" s="19" t="s">
        <v>443</v>
      </c>
      <c r="O388" s="9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2">
        <f>J389/167</f>
        <v>1</v>
      </c>
      <c r="L389" s="98"/>
      <c r="M389" s="20"/>
      <c r="N389" s="19" t="s">
        <v>443</v>
      </c>
      <c r="O389" s="9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2">
        <f>J390/1</f>
        <v>1</v>
      </c>
      <c r="L390" s="99"/>
      <c r="M390" s="20"/>
      <c r="N390" s="19" t="s">
        <v>438</v>
      </c>
      <c r="O390" s="9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3" t="s">
        <v>459</v>
      </c>
      <c r="G391" s="103"/>
      <c r="H391" s="103"/>
      <c r="I391" s="103"/>
      <c r="J391" s="103"/>
      <c r="K391" s="20" t="s">
        <v>429</v>
      </c>
      <c r="L391" s="20" t="s">
        <v>430</v>
      </c>
      <c r="M391" s="104" t="s">
        <v>428</v>
      </c>
      <c r="N391" s="104"/>
      <c r="O391" s="9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443</v>
      </c>
      <c r="O393" s="9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487</v>
      </c>
      <c r="O394" s="9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487</v>
      </c>
      <c r="O395" s="9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443</v>
      </c>
      <c r="O396" s="9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443</v>
      </c>
      <c r="O397" s="9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656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432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3" t="s">
        <v>433</v>
      </c>
      <c r="G401" s="103"/>
      <c r="H401" s="103"/>
      <c r="I401" s="103"/>
      <c r="J401" s="103"/>
      <c r="K401" s="19" t="s">
        <v>426</v>
      </c>
      <c r="L401" s="19" t="s">
        <v>427</v>
      </c>
      <c r="M401" s="103" t="s">
        <v>428</v>
      </c>
      <c r="N401" s="10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437</v>
      </c>
      <c r="N402" s="19" t="s">
        <v>438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2">
        <f>J403/3000</f>
        <v>0.9996666666666667</v>
      </c>
      <c r="L403" s="98"/>
      <c r="M403" s="20"/>
      <c r="N403" s="19" t="s">
        <v>443</v>
      </c>
      <c r="O403" s="9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2">
        <f>J404/1</f>
        <v>1</v>
      </c>
      <c r="L404" s="98"/>
      <c r="M404" s="20"/>
      <c r="N404" s="19" t="s">
        <v>443</v>
      </c>
      <c r="O404" s="9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2">
        <f>J405/1</f>
        <v>1</v>
      </c>
      <c r="L405" s="98"/>
      <c r="M405" s="20"/>
      <c r="N405" s="19" t="s">
        <v>443</v>
      </c>
      <c r="O405" s="9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2">
        <f>J406/190</f>
        <v>1</v>
      </c>
      <c r="L406" s="98"/>
      <c r="M406" s="20"/>
      <c r="N406" s="19" t="s">
        <v>443</v>
      </c>
      <c r="O406" s="9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2">
        <f>J407/1</f>
        <v>1</v>
      </c>
      <c r="L407" s="99"/>
      <c r="M407" s="20"/>
      <c r="N407" s="19" t="s">
        <v>438</v>
      </c>
      <c r="O407" s="9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3" t="s">
        <v>459</v>
      </c>
      <c r="G408" s="103"/>
      <c r="H408" s="103"/>
      <c r="I408" s="103"/>
      <c r="J408" s="103"/>
      <c r="K408" s="20" t="s">
        <v>429</v>
      </c>
      <c r="L408" s="20" t="s">
        <v>430</v>
      </c>
      <c r="M408" s="104" t="s">
        <v>428</v>
      </c>
      <c r="N408" s="104"/>
      <c r="O408" s="9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443</v>
      </c>
      <c r="O410" s="9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487</v>
      </c>
      <c r="O411" s="9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487</v>
      </c>
      <c r="O412" s="9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443</v>
      </c>
      <c r="O413" s="9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443</v>
      </c>
      <c r="O414" s="9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664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432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3" t="s">
        <v>433</v>
      </c>
      <c r="G418" s="103"/>
      <c r="H418" s="103"/>
      <c r="I418" s="103"/>
      <c r="J418" s="103"/>
      <c r="K418" s="19" t="s">
        <v>426</v>
      </c>
      <c r="L418" s="19" t="s">
        <v>427</v>
      </c>
      <c r="M418" s="103" t="s">
        <v>428</v>
      </c>
      <c r="N418" s="10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437</v>
      </c>
      <c r="N419" s="19" t="s">
        <v>438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2">
        <f>J420/4500</f>
        <v>1</v>
      </c>
      <c r="L420" s="98"/>
      <c r="M420" s="20"/>
      <c r="N420" s="19" t="s">
        <v>443</v>
      </c>
      <c r="O420" s="9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2">
        <f>J421/1</f>
        <v>1</v>
      </c>
      <c r="L421" s="98"/>
      <c r="M421" s="20"/>
      <c r="N421" s="19" t="s">
        <v>443</v>
      </c>
      <c r="O421" s="9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2">
        <f>J422/1</f>
        <v>1</v>
      </c>
      <c r="L422" s="98"/>
      <c r="M422" s="20"/>
      <c r="N422" s="19" t="s">
        <v>443</v>
      </c>
      <c r="O422" s="9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2">
        <f>J423/60</f>
        <v>1</v>
      </c>
      <c r="L423" s="98"/>
      <c r="M423" s="20"/>
      <c r="N423" s="19" t="s">
        <v>443</v>
      </c>
      <c r="O423" s="9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2">
        <f>J424/1</f>
        <v>5</v>
      </c>
      <c r="L424" s="99"/>
      <c r="M424" s="19" t="s">
        <v>458</v>
      </c>
      <c r="N424" s="19" t="s">
        <v>438</v>
      </c>
      <c r="O424" s="9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3" t="s">
        <v>459</v>
      </c>
      <c r="G425" s="103"/>
      <c r="H425" s="103"/>
      <c r="I425" s="103"/>
      <c r="J425" s="103"/>
      <c r="K425" s="20" t="s">
        <v>429</v>
      </c>
      <c r="L425" s="20" t="s">
        <v>430</v>
      </c>
      <c r="M425" s="104" t="s">
        <v>428</v>
      </c>
      <c r="N425" s="104"/>
      <c r="O425" s="9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443</v>
      </c>
      <c r="O427" s="9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487</v>
      </c>
      <c r="O428" s="9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487</v>
      </c>
      <c r="O429" s="9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443</v>
      </c>
      <c r="O430" s="9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443</v>
      </c>
      <c r="O431" s="9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671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432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3" t="s">
        <v>433</v>
      </c>
      <c r="G435" s="103"/>
      <c r="H435" s="103"/>
      <c r="I435" s="103"/>
      <c r="J435" s="103"/>
      <c r="K435" s="19" t="s">
        <v>426</v>
      </c>
      <c r="L435" s="19" t="s">
        <v>427</v>
      </c>
      <c r="M435" s="103" t="s">
        <v>428</v>
      </c>
      <c r="N435" s="10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437</v>
      </c>
      <c r="N436" s="19" t="s">
        <v>438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2">
        <f>J437/5600</f>
        <v>1</v>
      </c>
      <c r="L437" s="98"/>
      <c r="M437" s="20"/>
      <c r="N437" s="19" t="s">
        <v>443</v>
      </c>
      <c r="O437" s="9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2">
        <f>J438/1</f>
        <v>1</v>
      </c>
      <c r="L438" s="98"/>
      <c r="M438" s="20"/>
      <c r="N438" s="19" t="s">
        <v>443</v>
      </c>
      <c r="O438" s="9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2">
        <f>J439/1</f>
        <v>1</v>
      </c>
      <c r="L439" s="98"/>
      <c r="M439" s="20"/>
      <c r="N439" s="19" t="s">
        <v>443</v>
      </c>
      <c r="O439" s="9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2">
        <f>J440/174</f>
        <v>1</v>
      </c>
      <c r="L440" s="98"/>
      <c r="M440" s="20"/>
      <c r="N440" s="19" t="s">
        <v>443</v>
      </c>
      <c r="O440" s="9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2">
        <f>J441/1</f>
        <v>1</v>
      </c>
      <c r="L441" s="99"/>
      <c r="M441" s="20"/>
      <c r="N441" s="19" t="s">
        <v>438</v>
      </c>
      <c r="O441" s="9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3" t="s">
        <v>459</v>
      </c>
      <c r="G442" s="103"/>
      <c r="H442" s="103"/>
      <c r="I442" s="103"/>
      <c r="J442" s="103"/>
      <c r="K442" s="20" t="s">
        <v>429</v>
      </c>
      <c r="L442" s="20" t="s">
        <v>430</v>
      </c>
      <c r="M442" s="104" t="s">
        <v>428</v>
      </c>
      <c r="N442" s="104"/>
      <c r="O442" s="9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443</v>
      </c>
      <c r="O444" s="9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487</v>
      </c>
      <c r="O445" s="9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487</v>
      </c>
      <c r="O446" s="9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443</v>
      </c>
      <c r="O447" s="9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443</v>
      </c>
      <c r="O448" s="9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92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432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3" t="s">
        <v>433</v>
      </c>
      <c r="G452" s="103"/>
      <c r="H452" s="103"/>
      <c r="I452" s="103"/>
      <c r="J452" s="103"/>
      <c r="K452" s="19" t="s">
        <v>426</v>
      </c>
      <c r="L452" s="19" t="s">
        <v>427</v>
      </c>
      <c r="M452" s="103" t="s">
        <v>428</v>
      </c>
      <c r="N452" s="10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438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2">
        <f>J454/3000</f>
        <v>1</v>
      </c>
      <c r="L454" s="98"/>
      <c r="M454" s="20"/>
      <c r="N454" s="19" t="s">
        <v>443</v>
      </c>
      <c r="O454" s="9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2">
        <f>J455/1</f>
        <v>1</v>
      </c>
      <c r="L455" s="98"/>
      <c r="M455" s="20"/>
      <c r="N455" s="19" t="s">
        <v>443</v>
      </c>
      <c r="O455" s="9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2">
        <f>J456/1</f>
        <v>1</v>
      </c>
      <c r="L456" s="98"/>
      <c r="M456" s="20"/>
      <c r="N456" s="19" t="s">
        <v>443</v>
      </c>
      <c r="O456" s="9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2">
        <f>J457/221</f>
        <v>1</v>
      </c>
      <c r="L457" s="98"/>
      <c r="M457" s="20"/>
      <c r="N457" s="19" t="s">
        <v>443</v>
      </c>
      <c r="O457" s="9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2">
        <f>J458/1</f>
        <v>3</v>
      </c>
      <c r="L458" s="99"/>
      <c r="M458" s="19" t="s">
        <v>458</v>
      </c>
      <c r="N458" s="19" t="s">
        <v>438</v>
      </c>
      <c r="O458" s="9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3" t="s">
        <v>459</v>
      </c>
      <c r="G459" s="103"/>
      <c r="H459" s="103"/>
      <c r="I459" s="103"/>
      <c r="J459" s="103"/>
      <c r="K459" s="20" t="s">
        <v>429</v>
      </c>
      <c r="L459" s="20" t="s">
        <v>430</v>
      </c>
      <c r="M459" s="104" t="s">
        <v>428</v>
      </c>
      <c r="N459" s="104"/>
      <c r="O459" s="9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443</v>
      </c>
      <c r="O461" s="9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487</v>
      </c>
      <c r="O462" s="9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487</v>
      </c>
      <c r="O463" s="9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443</v>
      </c>
      <c r="O464" s="9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443</v>
      </c>
      <c r="O465" s="9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98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432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3" t="s">
        <v>433</v>
      </c>
      <c r="G469" s="103"/>
      <c r="H469" s="103"/>
      <c r="I469" s="103"/>
      <c r="J469" s="103"/>
      <c r="K469" s="19" t="s">
        <v>426</v>
      </c>
      <c r="L469" s="19" t="s">
        <v>427</v>
      </c>
      <c r="M469" s="103" t="s">
        <v>428</v>
      </c>
      <c r="N469" s="10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437</v>
      </c>
      <c r="N470" s="19" t="s">
        <v>438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2">
        <f>J471/2000</f>
        <v>1</v>
      </c>
      <c r="L471" s="98"/>
      <c r="M471" s="20"/>
      <c r="N471" s="19" t="s">
        <v>443</v>
      </c>
      <c r="O471" s="9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2">
        <f>J472/1</f>
        <v>1</v>
      </c>
      <c r="L472" s="98"/>
      <c r="M472" s="20"/>
      <c r="N472" s="19" t="s">
        <v>443</v>
      </c>
      <c r="O472" s="9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2">
        <f>J473/1</f>
        <v>1</v>
      </c>
      <c r="L473" s="98"/>
      <c r="M473" s="20"/>
      <c r="N473" s="19" t="s">
        <v>443</v>
      </c>
      <c r="O473" s="9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2">
        <f>J474/276</f>
        <v>1</v>
      </c>
      <c r="L474" s="98"/>
      <c r="M474" s="20"/>
      <c r="N474" s="19" t="s">
        <v>443</v>
      </c>
      <c r="O474" s="9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2">
        <f>J475/1</f>
        <v>1</v>
      </c>
      <c r="L475" s="99"/>
      <c r="M475" s="20"/>
      <c r="N475" s="19" t="s">
        <v>438</v>
      </c>
      <c r="O475" s="9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3" t="s">
        <v>459</v>
      </c>
      <c r="G476" s="103"/>
      <c r="H476" s="103"/>
      <c r="I476" s="103"/>
      <c r="J476" s="103"/>
      <c r="K476" s="20" t="s">
        <v>429</v>
      </c>
      <c r="L476" s="20" t="s">
        <v>430</v>
      </c>
      <c r="M476" s="104" t="s">
        <v>428</v>
      </c>
      <c r="N476" s="104"/>
      <c r="O476" s="9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443</v>
      </c>
      <c r="O478" s="9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487</v>
      </c>
      <c r="O479" s="9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487</v>
      </c>
      <c r="O480" s="9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443</v>
      </c>
      <c r="O481" s="9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443</v>
      </c>
      <c r="O482" s="9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106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432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3" t="s">
        <v>433</v>
      </c>
      <c r="G486" s="103"/>
      <c r="H486" s="103"/>
      <c r="I486" s="103"/>
      <c r="J486" s="103"/>
      <c r="K486" s="19" t="s">
        <v>426</v>
      </c>
      <c r="L486" s="19" t="s">
        <v>427</v>
      </c>
      <c r="M486" s="103" t="s">
        <v>428</v>
      </c>
      <c r="N486" s="10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437</v>
      </c>
      <c r="N487" s="19" t="s">
        <v>438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2">
        <f>J488/2100</f>
        <v>1</v>
      </c>
      <c r="L488" s="98"/>
      <c r="M488" s="20"/>
      <c r="N488" s="19" t="s">
        <v>443</v>
      </c>
      <c r="O488" s="9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2">
        <f>J489/1</f>
        <v>1</v>
      </c>
      <c r="L489" s="98"/>
      <c r="M489" s="20"/>
      <c r="N489" s="19" t="s">
        <v>443</v>
      </c>
      <c r="O489" s="9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2">
        <f>J490/1</f>
        <v>1</v>
      </c>
      <c r="L490" s="98"/>
      <c r="M490" s="20"/>
      <c r="N490" s="19" t="s">
        <v>443</v>
      </c>
      <c r="O490" s="9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2">
        <f>J491/61</f>
        <v>1.0327868852459017</v>
      </c>
      <c r="L491" s="98"/>
      <c r="M491" s="19"/>
      <c r="N491" s="19" t="s">
        <v>443</v>
      </c>
      <c r="O491" s="9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2">
        <f>J492/1</f>
        <v>1</v>
      </c>
      <c r="L492" s="99"/>
      <c r="M492" s="20"/>
      <c r="N492" s="19" t="s">
        <v>438</v>
      </c>
      <c r="O492" s="9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3" t="s">
        <v>459</v>
      </c>
      <c r="G493" s="103"/>
      <c r="H493" s="103"/>
      <c r="I493" s="103"/>
      <c r="J493" s="103"/>
      <c r="K493" s="20" t="s">
        <v>429</v>
      </c>
      <c r="L493" s="20" t="s">
        <v>430</v>
      </c>
      <c r="M493" s="104" t="s">
        <v>428</v>
      </c>
      <c r="N493" s="104"/>
      <c r="O493" s="9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443</v>
      </c>
      <c r="O495" s="9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487</v>
      </c>
      <c r="O496" s="9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487</v>
      </c>
      <c r="O497" s="9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443</v>
      </c>
      <c r="O498" s="9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443</v>
      </c>
      <c r="O499" s="9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114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432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3" t="s">
        <v>433</v>
      </c>
      <c r="G503" s="103"/>
      <c r="H503" s="103"/>
      <c r="I503" s="103"/>
      <c r="J503" s="103"/>
      <c r="K503" s="19" t="s">
        <v>426</v>
      </c>
      <c r="L503" s="19" t="s">
        <v>427</v>
      </c>
      <c r="M503" s="103" t="s">
        <v>428</v>
      </c>
      <c r="N503" s="10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437</v>
      </c>
      <c r="N504" s="19" t="s">
        <v>438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2">
        <f>J505/3200</f>
        <v>1.06125</v>
      </c>
      <c r="L505" s="98"/>
      <c r="M505" s="20" t="s">
        <v>480</v>
      </c>
      <c r="N505" s="19" t="s">
        <v>443</v>
      </c>
      <c r="O505" s="9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2">
        <f>J506/1</f>
        <v>1</v>
      </c>
      <c r="L506" s="98"/>
      <c r="M506" s="20"/>
      <c r="N506" s="19" t="s">
        <v>443</v>
      </c>
      <c r="O506" s="9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2">
        <f>J507/1</f>
        <v>1</v>
      </c>
      <c r="L507" s="98"/>
      <c r="M507" s="20"/>
      <c r="N507" s="19" t="s">
        <v>443</v>
      </c>
      <c r="O507" s="9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2">
        <f>J508/158</f>
        <v>1.0632911392405062</v>
      </c>
      <c r="L508" s="98"/>
      <c r="M508" s="19" t="s">
        <v>485</v>
      </c>
      <c r="N508" s="19" t="s">
        <v>443</v>
      </c>
      <c r="O508" s="9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2">
        <f>J509/1</f>
        <v>4</v>
      </c>
      <c r="L509" s="99"/>
      <c r="M509" s="19" t="s">
        <v>458</v>
      </c>
      <c r="N509" s="19" t="s">
        <v>438</v>
      </c>
      <c r="O509" s="9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3" t="s">
        <v>459</v>
      </c>
      <c r="G510" s="103"/>
      <c r="H510" s="103"/>
      <c r="I510" s="103"/>
      <c r="J510" s="103"/>
      <c r="K510" s="20" t="s">
        <v>429</v>
      </c>
      <c r="L510" s="20" t="s">
        <v>430</v>
      </c>
      <c r="M510" s="104" t="s">
        <v>428</v>
      </c>
      <c r="N510" s="104"/>
      <c r="O510" s="9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443</v>
      </c>
      <c r="O512" s="9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487</v>
      </c>
      <c r="O513" s="9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487</v>
      </c>
      <c r="O514" s="9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443</v>
      </c>
      <c r="O515" s="9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485</v>
      </c>
      <c r="N516" s="19" t="s">
        <v>443</v>
      </c>
      <c r="O516" s="9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121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432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3" t="s">
        <v>433</v>
      </c>
      <c r="G520" s="103"/>
      <c r="H520" s="103"/>
      <c r="I520" s="103"/>
      <c r="J520" s="103"/>
      <c r="K520" s="19" t="s">
        <v>426</v>
      </c>
      <c r="L520" s="19" t="s">
        <v>427</v>
      </c>
      <c r="M520" s="103" t="s">
        <v>428</v>
      </c>
      <c r="N520" s="10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438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2">
        <f>J522/2400</f>
        <v>0.89583333333333337</v>
      </c>
      <c r="L522" s="98"/>
      <c r="M522" s="36" t="s">
        <v>124</v>
      </c>
      <c r="N522" s="19" t="s">
        <v>443</v>
      </c>
      <c r="O522" s="9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2">
        <f>J523/1</f>
        <v>1</v>
      </c>
      <c r="L523" s="98"/>
      <c r="M523" s="20"/>
      <c r="N523" s="19" t="s">
        <v>443</v>
      </c>
      <c r="O523" s="9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2">
        <f>J524/1</f>
        <v>1</v>
      </c>
      <c r="L524" s="98"/>
      <c r="M524" s="20"/>
      <c r="N524" s="19" t="s">
        <v>443</v>
      </c>
      <c r="O524" s="9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2">
        <f>J525/220</f>
        <v>0.8954545454545455</v>
      </c>
      <c r="L525" s="98"/>
      <c r="M525" s="20"/>
      <c r="N525" s="19" t="s">
        <v>443</v>
      </c>
      <c r="O525" s="9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438</v>
      </c>
      <c r="O526" s="9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3" t="s">
        <v>459</v>
      </c>
      <c r="G527" s="103"/>
      <c r="H527" s="103"/>
      <c r="I527" s="103"/>
      <c r="J527" s="103"/>
      <c r="K527" s="20" t="s">
        <v>429</v>
      </c>
      <c r="L527" s="20" t="s">
        <v>430</v>
      </c>
      <c r="M527" s="104" t="s">
        <v>428</v>
      </c>
      <c r="N527" s="104"/>
      <c r="O527" s="9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443</v>
      </c>
      <c r="O529" s="9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487</v>
      </c>
      <c r="O530" s="9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487</v>
      </c>
      <c r="O531" s="9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443</v>
      </c>
      <c r="O532" s="9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130</v>
      </c>
      <c r="N533" s="19" t="s">
        <v>443</v>
      </c>
      <c r="O533" s="9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131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432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3" t="s">
        <v>433</v>
      </c>
      <c r="G537" s="103"/>
      <c r="H537" s="103"/>
      <c r="I537" s="103"/>
      <c r="J537" s="103"/>
      <c r="K537" s="19" t="s">
        <v>426</v>
      </c>
      <c r="L537" s="19" t="s">
        <v>427</v>
      </c>
      <c r="M537" s="103" t="s">
        <v>428</v>
      </c>
      <c r="N537" s="10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438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2">
        <f>J539/2900</f>
        <v>1</v>
      </c>
      <c r="L539" s="98"/>
      <c r="M539" s="20"/>
      <c r="N539" s="19" t="s">
        <v>443</v>
      </c>
      <c r="O539" s="9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2">
        <f>J540/1</f>
        <v>1</v>
      </c>
      <c r="L540" s="98"/>
      <c r="M540" s="20"/>
      <c r="N540" s="19" t="s">
        <v>443</v>
      </c>
      <c r="O540" s="9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2">
        <f>J541/1</f>
        <v>1</v>
      </c>
      <c r="L541" s="98"/>
      <c r="M541" s="20"/>
      <c r="N541" s="19" t="s">
        <v>443</v>
      </c>
      <c r="O541" s="9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2">
        <f>J542/162</f>
        <v>1</v>
      </c>
      <c r="L542" s="98"/>
      <c r="M542" s="20"/>
      <c r="N542" s="19" t="s">
        <v>443</v>
      </c>
      <c r="O542" s="9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2">
        <f>J543/1</f>
        <v>1</v>
      </c>
      <c r="L543" s="99"/>
      <c r="M543" s="20"/>
      <c r="N543" s="19" t="s">
        <v>438</v>
      </c>
      <c r="O543" s="9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3" t="s">
        <v>459</v>
      </c>
      <c r="G544" s="103"/>
      <c r="H544" s="103"/>
      <c r="I544" s="103"/>
      <c r="J544" s="103"/>
      <c r="K544" s="20" t="s">
        <v>429</v>
      </c>
      <c r="L544" s="20" t="s">
        <v>430</v>
      </c>
      <c r="M544" s="104" t="s">
        <v>428</v>
      </c>
      <c r="N544" s="104"/>
      <c r="O544" s="9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443</v>
      </c>
      <c r="O546" s="9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487</v>
      </c>
      <c r="O547" s="9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487</v>
      </c>
      <c r="O548" s="9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443</v>
      </c>
      <c r="O549" s="9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443</v>
      </c>
      <c r="O550" s="9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139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432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3" t="s">
        <v>433</v>
      </c>
      <c r="G554" s="103"/>
      <c r="H554" s="103"/>
      <c r="I554" s="103"/>
      <c r="J554" s="103"/>
      <c r="K554" s="19" t="s">
        <v>426</v>
      </c>
      <c r="L554" s="19" t="s">
        <v>427</v>
      </c>
      <c r="M554" s="103" t="s">
        <v>428</v>
      </c>
      <c r="N554" s="10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437</v>
      </c>
      <c r="N555" s="19" t="s">
        <v>438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2">
        <f>J556/1400</f>
        <v>1.0714285714285714</v>
      </c>
      <c r="L556" s="98"/>
      <c r="M556" s="20" t="s">
        <v>480</v>
      </c>
      <c r="N556" s="19" t="s">
        <v>443</v>
      </c>
      <c r="O556" s="9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2">
        <f>J557/1</f>
        <v>1</v>
      </c>
      <c r="L557" s="98"/>
      <c r="M557" s="20"/>
      <c r="N557" s="19" t="s">
        <v>443</v>
      </c>
      <c r="O557" s="9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2">
        <f>J558/1</f>
        <v>1</v>
      </c>
      <c r="L558" s="98"/>
      <c r="M558" s="20"/>
      <c r="N558" s="19" t="s">
        <v>443</v>
      </c>
      <c r="O558" s="9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2">
        <f>J559/165</f>
        <v>1.0545454545454545</v>
      </c>
      <c r="L559" s="98"/>
      <c r="M559" s="19" t="s">
        <v>485</v>
      </c>
      <c r="N559" s="19" t="s">
        <v>443</v>
      </c>
      <c r="O559" s="9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2">
        <f>J560/1</f>
        <v>5</v>
      </c>
      <c r="L560" s="99"/>
      <c r="M560" s="19" t="s">
        <v>458</v>
      </c>
      <c r="N560" s="19" t="s">
        <v>438</v>
      </c>
      <c r="O560" s="9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3" t="s">
        <v>459</v>
      </c>
      <c r="G561" s="103"/>
      <c r="H561" s="103"/>
      <c r="I561" s="103"/>
      <c r="J561" s="103"/>
      <c r="K561" s="20" t="s">
        <v>429</v>
      </c>
      <c r="L561" s="20" t="s">
        <v>430</v>
      </c>
      <c r="M561" s="104" t="s">
        <v>428</v>
      </c>
      <c r="N561" s="104"/>
      <c r="O561" s="9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443</v>
      </c>
      <c r="O563" s="9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487</v>
      </c>
      <c r="O564" s="9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487</v>
      </c>
      <c r="O565" s="9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443</v>
      </c>
      <c r="O566" s="9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485</v>
      </c>
      <c r="N567" s="19" t="s">
        <v>443</v>
      </c>
      <c r="O567" s="9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146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432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3" t="s">
        <v>433</v>
      </c>
      <c r="G571" s="103"/>
      <c r="H571" s="103"/>
      <c r="I571" s="103"/>
      <c r="J571" s="103"/>
      <c r="K571" s="19" t="s">
        <v>426</v>
      </c>
      <c r="L571" s="19" t="s">
        <v>427</v>
      </c>
      <c r="M571" s="103" t="s">
        <v>428</v>
      </c>
      <c r="N571" s="10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437</v>
      </c>
      <c r="N572" s="19" t="s">
        <v>438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2">
        <f>J573/7600</f>
        <v>1</v>
      </c>
      <c r="L573" s="98"/>
      <c r="M573" s="20"/>
      <c r="N573" s="19" t="s">
        <v>443</v>
      </c>
      <c r="O573" s="9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2">
        <f>J574/1</f>
        <v>1</v>
      </c>
      <c r="L574" s="98"/>
      <c r="M574" s="20"/>
      <c r="N574" s="19" t="s">
        <v>443</v>
      </c>
      <c r="O574" s="9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2">
        <f>J575/1</f>
        <v>1</v>
      </c>
      <c r="L575" s="98"/>
      <c r="M575" s="20"/>
      <c r="N575" s="19" t="s">
        <v>443</v>
      </c>
      <c r="O575" s="9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2">
        <f>J576/234</f>
        <v>1</v>
      </c>
      <c r="L576" s="98"/>
      <c r="M576" s="20"/>
      <c r="N576" s="19" t="s">
        <v>443</v>
      </c>
      <c r="O576" s="9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2">
        <f>J577/1</f>
        <v>4</v>
      </c>
      <c r="L577" s="99"/>
      <c r="M577" s="19" t="s">
        <v>458</v>
      </c>
      <c r="N577" s="19" t="s">
        <v>438</v>
      </c>
      <c r="O577" s="9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3" t="s">
        <v>459</v>
      </c>
      <c r="G578" s="103"/>
      <c r="H578" s="103"/>
      <c r="I578" s="103"/>
      <c r="J578" s="103"/>
      <c r="K578" s="20" t="s">
        <v>429</v>
      </c>
      <c r="L578" s="20" t="s">
        <v>430</v>
      </c>
      <c r="M578" s="104" t="s">
        <v>428</v>
      </c>
      <c r="N578" s="104"/>
      <c r="O578" s="9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443</v>
      </c>
      <c r="O580" s="9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487</v>
      </c>
      <c r="O581" s="9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487</v>
      </c>
      <c r="O582" s="9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443</v>
      </c>
      <c r="O583" s="9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443</v>
      </c>
      <c r="O584" s="9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154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432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3" t="s">
        <v>433</v>
      </c>
      <c r="G588" s="103"/>
      <c r="H588" s="103"/>
      <c r="I588" s="103"/>
      <c r="J588" s="103"/>
      <c r="K588" s="19" t="s">
        <v>426</v>
      </c>
      <c r="L588" s="19" t="s">
        <v>427</v>
      </c>
      <c r="M588" s="103" t="s">
        <v>428</v>
      </c>
      <c r="N588" s="10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437</v>
      </c>
      <c r="N589" s="19" t="s">
        <v>438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2">
        <f>J590/3200</f>
        <v>1</v>
      </c>
      <c r="L590" s="98"/>
      <c r="M590" s="20"/>
      <c r="N590" s="19" t="s">
        <v>443</v>
      </c>
      <c r="O590" s="9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2">
        <f>J591/1</f>
        <v>1</v>
      </c>
      <c r="L591" s="98"/>
      <c r="M591" s="20"/>
      <c r="N591" s="19" t="s">
        <v>443</v>
      </c>
      <c r="O591" s="9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2">
        <f>J592/1</f>
        <v>1</v>
      </c>
      <c r="L592" s="98"/>
      <c r="M592" s="20"/>
      <c r="N592" s="19" t="s">
        <v>443</v>
      </c>
      <c r="O592" s="9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2">
        <f>J593/148</f>
        <v>1</v>
      </c>
      <c r="L593" s="98"/>
      <c r="M593" s="20"/>
      <c r="N593" s="19" t="s">
        <v>443</v>
      </c>
      <c r="O593" s="9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2">
        <f>J594/1</f>
        <v>4</v>
      </c>
      <c r="L594" s="99"/>
      <c r="M594" s="19" t="s">
        <v>458</v>
      </c>
      <c r="N594" s="19" t="s">
        <v>438</v>
      </c>
      <c r="O594" s="9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3" t="s">
        <v>459</v>
      </c>
      <c r="G595" s="103"/>
      <c r="H595" s="103"/>
      <c r="I595" s="103"/>
      <c r="J595" s="103"/>
      <c r="K595" s="20" t="s">
        <v>429</v>
      </c>
      <c r="L595" s="20" t="s">
        <v>430</v>
      </c>
      <c r="M595" s="104" t="s">
        <v>428</v>
      </c>
      <c r="N595" s="104"/>
      <c r="O595" s="9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443</v>
      </c>
      <c r="O597" s="9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487</v>
      </c>
      <c r="O598" s="9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487</v>
      </c>
      <c r="O599" s="9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443</v>
      </c>
      <c r="O600" s="9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443</v>
      </c>
      <c r="O601" s="9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161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432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3" t="s">
        <v>433</v>
      </c>
      <c r="G605" s="103"/>
      <c r="H605" s="103"/>
      <c r="I605" s="103"/>
      <c r="J605" s="103"/>
      <c r="K605" s="19" t="s">
        <v>426</v>
      </c>
      <c r="L605" s="19" t="s">
        <v>427</v>
      </c>
      <c r="M605" s="103" t="s">
        <v>428</v>
      </c>
      <c r="N605" s="10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438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2">
        <f>J607/2900</f>
        <v>1</v>
      </c>
      <c r="L607" s="98"/>
      <c r="M607" s="20"/>
      <c r="N607" s="19" t="s">
        <v>443</v>
      </c>
      <c r="O607" s="9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2">
        <f>J608/1</f>
        <v>1</v>
      </c>
      <c r="L608" s="98"/>
      <c r="M608" s="20"/>
      <c r="N608" s="19" t="s">
        <v>443</v>
      </c>
      <c r="O608" s="9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2">
        <f>J609/1</f>
        <v>1</v>
      </c>
      <c r="L609" s="98"/>
      <c r="M609" s="20"/>
      <c r="N609" s="19" t="s">
        <v>443</v>
      </c>
      <c r="O609" s="9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2">
        <f>J610/182</f>
        <v>1</v>
      </c>
      <c r="L610" s="98"/>
      <c r="M610" s="20"/>
      <c r="N610" s="19" t="s">
        <v>443</v>
      </c>
      <c r="O610" s="9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2">
        <f>J611/1</f>
        <v>1</v>
      </c>
      <c r="L611" s="99"/>
      <c r="M611" s="20"/>
      <c r="N611" s="19" t="s">
        <v>438</v>
      </c>
      <c r="O611" s="9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3" t="s">
        <v>459</v>
      </c>
      <c r="G612" s="103"/>
      <c r="H612" s="103"/>
      <c r="I612" s="103"/>
      <c r="J612" s="103"/>
      <c r="K612" s="20" t="s">
        <v>429</v>
      </c>
      <c r="L612" s="20" t="s">
        <v>430</v>
      </c>
      <c r="M612" s="104" t="s">
        <v>428</v>
      </c>
      <c r="N612" s="104"/>
      <c r="O612" s="9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443</v>
      </c>
      <c r="O614" s="9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487</v>
      </c>
      <c r="O615" s="9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487</v>
      </c>
      <c r="O616" s="9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443</v>
      </c>
      <c r="O617" s="9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443</v>
      </c>
      <c r="O618" s="9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171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432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3" t="s">
        <v>433</v>
      </c>
      <c r="G622" s="103"/>
      <c r="H622" s="103"/>
      <c r="I622" s="103"/>
      <c r="J622" s="103"/>
      <c r="K622" s="19" t="s">
        <v>426</v>
      </c>
      <c r="L622" s="19" t="s">
        <v>427</v>
      </c>
      <c r="M622" s="103" t="s">
        <v>428</v>
      </c>
      <c r="N622" s="10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437</v>
      </c>
      <c r="N623" s="19" t="s">
        <v>438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2">
        <f>J624/3200</f>
        <v>1</v>
      </c>
      <c r="L624" s="98"/>
      <c r="M624" s="20"/>
      <c r="N624" s="19" t="s">
        <v>443</v>
      </c>
      <c r="O624" s="9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2">
        <f>J625/1</f>
        <v>1</v>
      </c>
      <c r="L625" s="98"/>
      <c r="M625" s="20"/>
      <c r="N625" s="19" t="s">
        <v>443</v>
      </c>
      <c r="O625" s="9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2">
        <f>J626/1</f>
        <v>1</v>
      </c>
      <c r="L626" s="98"/>
      <c r="M626" s="20"/>
      <c r="N626" s="19" t="s">
        <v>443</v>
      </c>
      <c r="O626" s="9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2">
        <f>J627/51</f>
        <v>1</v>
      </c>
      <c r="L627" s="98"/>
      <c r="M627" s="20"/>
      <c r="N627" s="19" t="s">
        <v>443</v>
      </c>
      <c r="O627" s="9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2">
        <f>J628/1</f>
        <v>1</v>
      </c>
      <c r="L628" s="99"/>
      <c r="M628" s="20"/>
      <c r="N628" s="19" t="s">
        <v>438</v>
      </c>
      <c r="O628" s="9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3" t="s">
        <v>459</v>
      </c>
      <c r="G629" s="103"/>
      <c r="H629" s="103"/>
      <c r="I629" s="103"/>
      <c r="J629" s="103"/>
      <c r="K629" s="20" t="s">
        <v>429</v>
      </c>
      <c r="L629" s="20" t="s">
        <v>430</v>
      </c>
      <c r="M629" s="104" t="s">
        <v>428</v>
      </c>
      <c r="N629" s="104"/>
      <c r="O629" s="9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443</v>
      </c>
      <c r="O631" s="9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487</v>
      </c>
      <c r="O632" s="9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487</v>
      </c>
      <c r="O633" s="9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443</v>
      </c>
      <c r="O634" s="9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443</v>
      </c>
      <c r="O635" s="9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178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432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3" t="s">
        <v>433</v>
      </c>
      <c r="G639" s="103"/>
      <c r="H639" s="103"/>
      <c r="I639" s="103"/>
      <c r="J639" s="103"/>
      <c r="K639" s="19" t="s">
        <v>426</v>
      </c>
      <c r="L639" s="19" t="s">
        <v>427</v>
      </c>
      <c r="M639" s="103" t="s">
        <v>428</v>
      </c>
      <c r="N639" s="10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437</v>
      </c>
      <c r="N640" s="19" t="s">
        <v>438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2">
        <f>J641/3250</f>
        <v>1</v>
      </c>
      <c r="L641" s="98"/>
      <c r="M641" s="20"/>
      <c r="N641" s="19" t="s">
        <v>443</v>
      </c>
      <c r="O641" s="9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2">
        <f>J642/1</f>
        <v>1</v>
      </c>
      <c r="L642" s="98"/>
      <c r="M642" s="20"/>
      <c r="N642" s="19" t="s">
        <v>443</v>
      </c>
      <c r="O642" s="9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2">
        <f>J643/1</f>
        <v>1</v>
      </c>
      <c r="L643" s="98"/>
      <c r="M643" s="20"/>
      <c r="N643" s="19" t="s">
        <v>443</v>
      </c>
      <c r="O643" s="9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2">
        <f>J644/99</f>
        <v>1</v>
      </c>
      <c r="L644" s="98"/>
      <c r="M644" s="20"/>
      <c r="N644" s="19" t="s">
        <v>443</v>
      </c>
      <c r="O644" s="9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2">
        <f>J645/1</f>
        <v>1</v>
      </c>
      <c r="L645" s="99"/>
      <c r="M645" s="20"/>
      <c r="N645" s="19" t="s">
        <v>438</v>
      </c>
      <c r="O645" s="9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3" t="s">
        <v>459</v>
      </c>
      <c r="G646" s="103"/>
      <c r="H646" s="103"/>
      <c r="I646" s="103"/>
      <c r="J646" s="103"/>
      <c r="K646" s="20" t="s">
        <v>429</v>
      </c>
      <c r="L646" s="20" t="s">
        <v>430</v>
      </c>
      <c r="M646" s="104" t="s">
        <v>428</v>
      </c>
      <c r="N646" s="104"/>
      <c r="O646" s="9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443</v>
      </c>
      <c r="O648" s="9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487</v>
      </c>
      <c r="O649" s="9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487</v>
      </c>
      <c r="O650" s="9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443</v>
      </c>
      <c r="O651" s="9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443</v>
      </c>
      <c r="O652" s="9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186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187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3" t="s">
        <v>433</v>
      </c>
      <c r="G656" s="103"/>
      <c r="H656" s="103"/>
      <c r="I656" s="103"/>
      <c r="J656" s="103"/>
      <c r="K656" s="19" t="s">
        <v>426</v>
      </c>
      <c r="L656" s="19" t="s">
        <v>427</v>
      </c>
      <c r="M656" s="103" t="s">
        <v>428</v>
      </c>
      <c r="N656" s="10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7" t="s">
        <v>420</v>
      </c>
      <c r="H657" s="37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9" t="s">
        <v>188</v>
      </c>
      <c r="H659" s="40" t="s">
        <v>411</v>
      </c>
      <c r="I659" s="20" t="s">
        <v>189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438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9" t="s">
        <v>190</v>
      </c>
      <c r="H660" s="40" t="s">
        <v>191</v>
      </c>
      <c r="I660" s="20">
        <v>0</v>
      </c>
      <c r="J660" s="20">
        <v>0</v>
      </c>
      <c r="K660" s="21">
        <v>0</v>
      </c>
      <c r="L660" s="109"/>
      <c r="M660" s="20"/>
      <c r="N660" s="19" t="s">
        <v>443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1" t="s">
        <v>193</v>
      </c>
      <c r="H661" s="40" t="s">
        <v>191</v>
      </c>
      <c r="I661" s="20" t="s">
        <v>194</v>
      </c>
      <c r="J661" s="20">
        <v>12</v>
      </c>
      <c r="K661" s="21">
        <f>J661/12</f>
        <v>1</v>
      </c>
      <c r="L661" s="109"/>
      <c r="M661" s="20"/>
      <c r="N661" s="19" t="s">
        <v>443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1" t="s">
        <v>195</v>
      </c>
      <c r="H662" s="40" t="s">
        <v>191</v>
      </c>
      <c r="I662" s="20" t="s">
        <v>196</v>
      </c>
      <c r="J662" s="20">
        <v>30</v>
      </c>
      <c r="K662" s="21">
        <f>J662/30</f>
        <v>1</v>
      </c>
      <c r="L662" s="109"/>
      <c r="M662" s="20"/>
      <c r="N662" s="19" t="s">
        <v>443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9" t="s">
        <v>197</v>
      </c>
      <c r="H663" s="40" t="s">
        <v>191</v>
      </c>
      <c r="I663" s="20" t="s">
        <v>198</v>
      </c>
      <c r="J663" s="20">
        <v>150</v>
      </c>
      <c r="K663" s="21">
        <f>J663/150</f>
        <v>1</v>
      </c>
      <c r="L663" s="109"/>
      <c r="M663" s="20"/>
      <c r="N663" s="19" t="s">
        <v>443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2" t="s">
        <v>199</v>
      </c>
      <c r="H664" s="43" t="s">
        <v>191</v>
      </c>
      <c r="I664" s="44" t="s">
        <v>200</v>
      </c>
      <c r="J664" s="44">
        <v>3</v>
      </c>
      <c r="K664" s="45">
        <f>J664/3</f>
        <v>1</v>
      </c>
      <c r="L664" s="109"/>
      <c r="M664" s="44"/>
      <c r="N664" s="19" t="s">
        <v>443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9" t="s">
        <v>201</v>
      </c>
      <c r="H665" s="40" t="s">
        <v>191</v>
      </c>
      <c r="I665" s="20" t="s">
        <v>200</v>
      </c>
      <c r="J665" s="20">
        <v>3</v>
      </c>
      <c r="K665" s="21">
        <f>J665/3</f>
        <v>1</v>
      </c>
      <c r="L665" s="109"/>
      <c r="M665" s="20"/>
      <c r="N665" s="19" t="s">
        <v>443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9" t="s">
        <v>203</v>
      </c>
      <c r="H666" s="40" t="s">
        <v>191</v>
      </c>
      <c r="I666" s="20" t="s">
        <v>194</v>
      </c>
      <c r="J666" s="20">
        <v>12</v>
      </c>
      <c r="K666" s="21">
        <f>J666/12</f>
        <v>1</v>
      </c>
      <c r="L666" s="109"/>
      <c r="M666" s="20"/>
      <c r="N666" s="19" t="s">
        <v>443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9" t="s">
        <v>205</v>
      </c>
      <c r="H667" s="40" t="s">
        <v>191</v>
      </c>
      <c r="I667" s="20" t="s">
        <v>200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9" t="s">
        <v>207</v>
      </c>
      <c r="H668" s="40" t="s">
        <v>191</v>
      </c>
      <c r="I668" s="20" t="s">
        <v>194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9" t="s">
        <v>209</v>
      </c>
      <c r="H669" s="40" t="s">
        <v>191</v>
      </c>
      <c r="I669" s="20" t="s">
        <v>194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9" t="s">
        <v>211</v>
      </c>
      <c r="H670" s="40" t="s">
        <v>191</v>
      </c>
      <c r="I670" s="20" t="s">
        <v>194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9" t="s">
        <v>213</v>
      </c>
      <c r="H671" s="40" t="s">
        <v>191</v>
      </c>
      <c r="I671" s="20" t="s">
        <v>194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9" t="s">
        <v>215</v>
      </c>
      <c r="H672" s="40" t="s">
        <v>191</v>
      </c>
      <c r="I672" s="20" t="s">
        <v>194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9" t="s">
        <v>217</v>
      </c>
      <c r="H673" s="40" t="s">
        <v>191</v>
      </c>
      <c r="I673" s="20" t="s">
        <v>200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9" t="s">
        <v>219</v>
      </c>
      <c r="H674" s="40" t="s">
        <v>191</v>
      </c>
      <c r="I674" s="20" t="s">
        <v>220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1" t="s">
        <v>222</v>
      </c>
      <c r="H675" s="40" t="s">
        <v>457</v>
      </c>
      <c r="I675" s="20" t="s">
        <v>447</v>
      </c>
      <c r="J675" s="20">
        <v>1</v>
      </c>
      <c r="K675" s="21">
        <f>J675/1</f>
        <v>1</v>
      </c>
      <c r="L675" s="110"/>
      <c r="M675" s="20"/>
      <c r="N675" s="19" t="s">
        <v>438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3" t="s">
        <v>459</v>
      </c>
      <c r="G676" s="103"/>
      <c r="H676" s="103"/>
      <c r="I676" s="103"/>
      <c r="J676" s="103"/>
      <c r="K676" s="20" t="s">
        <v>429</v>
      </c>
      <c r="L676" s="20" t="s">
        <v>430</v>
      </c>
      <c r="M676" s="104" t="s">
        <v>428</v>
      </c>
      <c r="N676" s="104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7" t="s">
        <v>223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6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443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6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443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6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443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6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443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6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443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6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443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6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443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6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443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6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443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243</v>
      </c>
      <c r="G687" s="46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6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6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6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6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6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6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257</v>
      </c>
      <c r="G694" s="46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260</v>
      </c>
      <c r="G695" s="49" t="s">
        <v>261</v>
      </c>
      <c r="H695" s="50" t="s">
        <v>262</v>
      </c>
      <c r="I695" s="51">
        <v>2838</v>
      </c>
      <c r="J695" s="51">
        <v>2838</v>
      </c>
      <c r="K695" s="45">
        <f t="shared" si="37"/>
        <v>1</v>
      </c>
      <c r="L695" s="109"/>
      <c r="M695" s="44"/>
      <c r="N695" s="50" t="s">
        <v>263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439</v>
      </c>
      <c r="G697" s="53" t="s">
        <v>264</v>
      </c>
      <c r="H697" s="54"/>
      <c r="I697" s="55"/>
      <c r="J697" s="55"/>
      <c r="K697" s="56"/>
      <c r="L697" s="109"/>
      <c r="M697" s="54"/>
      <c r="N697" s="54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8" t="s">
        <v>265</v>
      </c>
      <c r="H698" s="57" t="s">
        <v>266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443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8" t="s">
        <v>268</v>
      </c>
      <c r="H699" s="57" t="s">
        <v>457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443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8" t="s">
        <v>270</v>
      </c>
      <c r="H700" s="57" t="s">
        <v>466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8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487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7" t="s">
        <v>273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8" t="s">
        <v>275</v>
      </c>
      <c r="H704" s="57" t="s">
        <v>226</v>
      </c>
      <c r="I704" s="25">
        <v>0</v>
      </c>
      <c r="J704" s="25">
        <v>0</v>
      </c>
      <c r="K704" s="21"/>
      <c r="L704" s="109"/>
      <c r="M704" s="20"/>
      <c r="N704" s="19" t="s">
        <v>443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8" t="s">
        <v>277</v>
      </c>
      <c r="H705" s="57" t="s">
        <v>226</v>
      </c>
      <c r="I705" s="25">
        <v>0</v>
      </c>
      <c r="J705" s="25">
        <v>0</v>
      </c>
      <c r="K705" s="21"/>
      <c r="L705" s="109"/>
      <c r="M705" s="20"/>
      <c r="N705" s="19" t="s">
        <v>443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8" t="s">
        <v>279</v>
      </c>
      <c r="H706" s="57" t="s">
        <v>226</v>
      </c>
      <c r="I706" s="25">
        <v>0</v>
      </c>
      <c r="J706" s="25">
        <v>0</v>
      </c>
      <c r="K706" s="21"/>
      <c r="L706" s="109"/>
      <c r="M706" s="20"/>
      <c r="N706" s="19" t="s">
        <v>443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8" t="s">
        <v>281</v>
      </c>
      <c r="H707" s="57" t="s">
        <v>226</v>
      </c>
      <c r="I707" s="25">
        <v>0</v>
      </c>
      <c r="J707" s="25">
        <v>0</v>
      </c>
      <c r="K707" s="21"/>
      <c r="L707" s="109"/>
      <c r="M707" s="20"/>
      <c r="N707" s="19" t="s">
        <v>443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8" t="s">
        <v>258</v>
      </c>
      <c r="H708" s="57" t="s">
        <v>272</v>
      </c>
      <c r="I708" s="25">
        <v>0</v>
      </c>
      <c r="J708" s="25">
        <v>0</v>
      </c>
      <c r="K708" s="21"/>
      <c r="L708" s="109"/>
      <c r="M708" s="20"/>
      <c r="N708" s="19" t="s">
        <v>443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7" t="s">
        <v>283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8" t="s">
        <v>285</v>
      </c>
      <c r="H710" s="57" t="s">
        <v>286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443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8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487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288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3" t="s">
        <v>459</v>
      </c>
      <c r="G713" s="103"/>
      <c r="H713" s="103"/>
      <c r="I713" s="103"/>
      <c r="J713" s="103"/>
      <c r="K713" s="20" t="s">
        <v>429</v>
      </c>
      <c r="L713" s="20" t="s">
        <v>430</v>
      </c>
      <c r="M713" s="104" t="s">
        <v>428</v>
      </c>
      <c r="N713" s="10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9" t="s">
        <v>289</v>
      </c>
      <c r="H714" s="57" t="s">
        <v>457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443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60" t="s">
        <v>271</v>
      </c>
      <c r="H715" s="19" t="s">
        <v>259</v>
      </c>
      <c r="I715" s="25">
        <v>0</v>
      </c>
      <c r="J715" s="25">
        <v>0</v>
      </c>
      <c r="K715" s="21"/>
      <c r="L715" s="99"/>
      <c r="M715" s="19"/>
      <c r="N715" s="20" t="s">
        <v>487</v>
      </c>
      <c r="O715" s="9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290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291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3" t="s">
        <v>433</v>
      </c>
      <c r="G719" s="103"/>
      <c r="H719" s="103"/>
      <c r="I719" s="103"/>
      <c r="J719" s="103"/>
      <c r="K719" s="19" t="s">
        <v>426</v>
      </c>
      <c r="L719" s="19" t="s">
        <v>427</v>
      </c>
      <c r="M719" s="103" t="s">
        <v>428</v>
      </c>
      <c r="N719" s="103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7" t="s">
        <v>420</v>
      </c>
      <c r="H720" s="37" t="s">
        <v>412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9" t="s">
        <v>188</v>
      </c>
      <c r="H721" s="40" t="s">
        <v>411</v>
      </c>
      <c r="I721" s="20" t="s">
        <v>189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437</v>
      </c>
      <c r="N721" s="19" t="s">
        <v>438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9" t="s">
        <v>292</v>
      </c>
      <c r="H722" s="40" t="s">
        <v>293</v>
      </c>
      <c r="I722" s="20" t="s">
        <v>447</v>
      </c>
      <c r="J722" s="20">
        <v>6</v>
      </c>
      <c r="K722" s="21">
        <f>J722/2</f>
        <v>3</v>
      </c>
      <c r="L722" s="114"/>
      <c r="M722" s="19"/>
      <c r="N722" s="19" t="s">
        <v>443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9" t="s">
        <v>456</v>
      </c>
      <c r="H723" s="40" t="s">
        <v>457</v>
      </c>
      <c r="I723" s="20" t="s">
        <v>447</v>
      </c>
      <c r="J723" s="20">
        <v>1</v>
      </c>
      <c r="K723" s="21">
        <f>J723/1</f>
        <v>1</v>
      </c>
      <c r="L723" s="115"/>
      <c r="M723" s="19"/>
      <c r="N723" s="19" t="s">
        <v>438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3" t="s">
        <v>459</v>
      </c>
      <c r="G724" s="103"/>
      <c r="H724" s="103"/>
      <c r="I724" s="103"/>
      <c r="J724" s="103"/>
      <c r="K724" s="20" t="s">
        <v>429</v>
      </c>
      <c r="L724" s="20" t="s">
        <v>430</v>
      </c>
      <c r="M724" s="103" t="s">
        <v>428</v>
      </c>
      <c r="N724" s="103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1" t="s">
        <v>294</v>
      </c>
      <c r="H725" s="57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1" t="s">
        <v>295</v>
      </c>
      <c r="H726" s="57" t="s">
        <v>296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297</v>
      </c>
      <c r="N726" s="19" t="s">
        <v>443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1" t="s">
        <v>298</v>
      </c>
      <c r="H727" s="57" t="s">
        <v>466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299</v>
      </c>
      <c r="N727" s="19" t="s">
        <v>443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1" t="s">
        <v>469</v>
      </c>
      <c r="H728" s="57" t="s">
        <v>272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300</v>
      </c>
      <c r="N728" s="19" t="s">
        <v>443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301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3" t="s">
        <v>433</v>
      </c>
      <c r="G731" s="103"/>
      <c r="H731" s="103"/>
      <c r="I731" s="103"/>
      <c r="J731" s="103"/>
      <c r="K731" s="19" t="s">
        <v>426</v>
      </c>
      <c r="L731" s="19" t="s">
        <v>427</v>
      </c>
      <c r="M731" s="103" t="s">
        <v>428</v>
      </c>
      <c r="N731" s="10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7" t="s">
        <v>420</v>
      </c>
      <c r="H732" s="37" t="s">
        <v>412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9" t="s">
        <v>188</v>
      </c>
      <c r="H733" s="40" t="s">
        <v>411</v>
      </c>
      <c r="I733" s="20" t="s">
        <v>189</v>
      </c>
      <c r="J733" s="20">
        <v>82.78</v>
      </c>
      <c r="K733" s="21">
        <f>J733/50</f>
        <v>1.6556</v>
      </c>
      <c r="L733" s="113"/>
      <c r="M733" s="19" t="s">
        <v>437</v>
      </c>
      <c r="N733" s="19" t="s">
        <v>438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9" t="s">
        <v>302</v>
      </c>
      <c r="H734" s="40" t="s">
        <v>441</v>
      </c>
      <c r="I734" s="20" t="s">
        <v>620</v>
      </c>
      <c r="J734" s="22">
        <v>1936</v>
      </c>
      <c r="K734" s="21">
        <f>J734/1800</f>
        <v>1.0755555555555556</v>
      </c>
      <c r="L734" s="113"/>
      <c r="M734" s="19" t="s">
        <v>480</v>
      </c>
      <c r="N734" s="19" t="s">
        <v>443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9" t="s">
        <v>303</v>
      </c>
      <c r="H735" s="40" t="s">
        <v>304</v>
      </c>
      <c r="I735" s="20" t="s">
        <v>447</v>
      </c>
      <c r="J735" s="20">
        <v>1</v>
      </c>
      <c r="K735" s="21">
        <f>J735/1</f>
        <v>1</v>
      </c>
      <c r="L735" s="113"/>
      <c r="M735" s="19"/>
      <c r="N735" s="19" t="s">
        <v>443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1" t="s">
        <v>305</v>
      </c>
      <c r="H736" s="40" t="s">
        <v>457</v>
      </c>
      <c r="I736" s="20" t="s">
        <v>447</v>
      </c>
      <c r="J736" s="20">
        <v>1</v>
      </c>
      <c r="K736" s="21">
        <f>J736/1</f>
        <v>1</v>
      </c>
      <c r="L736" s="121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3" t="s">
        <v>459</v>
      </c>
      <c r="G737" s="103"/>
      <c r="H737" s="103"/>
      <c r="I737" s="103"/>
      <c r="J737" s="103"/>
      <c r="K737" s="20" t="s">
        <v>429</v>
      </c>
      <c r="L737" s="20" t="s">
        <v>430</v>
      </c>
      <c r="M737" s="103" t="s">
        <v>428</v>
      </c>
      <c r="N737" s="103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2"/>
      <c r="H738" s="63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420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306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1" t="s">
        <v>307</v>
      </c>
      <c r="H743" s="57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308</v>
      </c>
      <c r="N743" s="19" t="s">
        <v>443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1" t="s">
        <v>309</v>
      </c>
      <c r="H744" s="57" t="s">
        <v>310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308</v>
      </c>
      <c r="N744" s="19" t="s">
        <v>443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1" t="s">
        <v>311</v>
      </c>
      <c r="H745" s="57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312</v>
      </c>
      <c r="N745" s="19" t="s">
        <v>443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1" t="s">
        <v>313</v>
      </c>
      <c r="H746" s="57" t="s">
        <v>314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315</v>
      </c>
      <c r="N746" s="19" t="s">
        <v>443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1" t="s">
        <v>316</v>
      </c>
      <c r="H747" s="57" t="s">
        <v>262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315</v>
      </c>
      <c r="N747" s="19" t="s">
        <v>443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1" t="s">
        <v>469</v>
      </c>
      <c r="H748" s="57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312</v>
      </c>
      <c r="N748" s="19" t="s">
        <v>487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318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3" t="s">
        <v>433</v>
      </c>
      <c r="G752" s="103"/>
      <c r="H752" s="103"/>
      <c r="I752" s="103"/>
      <c r="J752" s="103"/>
      <c r="K752" s="19" t="s">
        <v>426</v>
      </c>
      <c r="L752" s="19" t="s">
        <v>427</v>
      </c>
      <c r="M752" s="103" t="s">
        <v>428</v>
      </c>
      <c r="N752" s="103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7" t="s">
        <v>420</v>
      </c>
      <c r="H753" s="37" t="s">
        <v>412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9" t="s">
        <v>188</v>
      </c>
      <c r="H754" s="40" t="s">
        <v>411</v>
      </c>
      <c r="I754" s="20" t="s">
        <v>189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437</v>
      </c>
      <c r="N754" s="19" t="s">
        <v>438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9" t="s">
        <v>319</v>
      </c>
      <c r="H755" s="40" t="s">
        <v>293</v>
      </c>
      <c r="I755" s="20" t="s">
        <v>447</v>
      </c>
      <c r="J755" s="20">
        <v>1</v>
      </c>
      <c r="K755" s="21">
        <f>J755/1</f>
        <v>1</v>
      </c>
      <c r="L755" s="114"/>
      <c r="M755" s="19"/>
      <c r="N755" s="19" t="s">
        <v>443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9" t="s">
        <v>456</v>
      </c>
      <c r="H756" s="40" t="s">
        <v>457</v>
      </c>
      <c r="I756" s="20" t="s">
        <v>447</v>
      </c>
      <c r="J756" s="20">
        <v>1</v>
      </c>
      <c r="K756" s="21">
        <f>J756/1</f>
        <v>1</v>
      </c>
      <c r="L756" s="115"/>
      <c r="M756" s="19"/>
      <c r="N756" s="19" t="s">
        <v>438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3" t="s">
        <v>459</v>
      </c>
      <c r="G757" s="103"/>
      <c r="H757" s="103"/>
      <c r="I757" s="103"/>
      <c r="J757" s="103"/>
      <c r="K757" s="20" t="s">
        <v>429</v>
      </c>
      <c r="L757" s="20" t="s">
        <v>430</v>
      </c>
      <c r="M757" s="103" t="s">
        <v>428</v>
      </c>
      <c r="N757" s="103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1" t="s">
        <v>320</v>
      </c>
      <c r="H758" s="57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1" t="s">
        <v>321</v>
      </c>
      <c r="H759" s="57" t="s">
        <v>457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322</v>
      </c>
      <c r="N759" s="19" t="s">
        <v>443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1" t="s">
        <v>323</v>
      </c>
      <c r="H760" s="57" t="s">
        <v>466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324</v>
      </c>
      <c r="N760" s="19" t="s">
        <v>443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1" t="s">
        <v>469</v>
      </c>
      <c r="H761" s="57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325</v>
      </c>
      <c r="N761" s="19" t="s">
        <v>443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326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327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3" t="s">
        <v>433</v>
      </c>
      <c r="G766" s="103"/>
      <c r="H766" s="103"/>
      <c r="I766" s="103"/>
      <c r="J766" s="103"/>
      <c r="K766" s="19" t="s">
        <v>426</v>
      </c>
      <c r="L766" s="19" t="s">
        <v>427</v>
      </c>
      <c r="M766" s="103" t="s">
        <v>428</v>
      </c>
      <c r="N766" s="10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437</v>
      </c>
      <c r="N767" s="19" t="s">
        <v>438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98"/>
      <c r="M768" s="20"/>
      <c r="N768" s="19" t="s">
        <v>443</v>
      </c>
      <c r="O768" s="9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98"/>
      <c r="M769" s="20"/>
      <c r="N769" s="19" t="s">
        <v>443</v>
      </c>
      <c r="O769" s="9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98"/>
      <c r="M770" s="19" t="s">
        <v>336</v>
      </c>
      <c r="N770" s="19" t="s">
        <v>443</v>
      </c>
      <c r="O770" s="9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98"/>
      <c r="M771" s="19" t="s">
        <v>338</v>
      </c>
      <c r="N771" s="19" t="s">
        <v>443</v>
      </c>
      <c r="O771" s="9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98"/>
      <c r="M772" s="19" t="s">
        <v>340</v>
      </c>
      <c r="N772" s="19" t="s">
        <v>443</v>
      </c>
      <c r="O772" s="9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98"/>
      <c r="M773" s="20"/>
      <c r="N773" s="19" t="s">
        <v>443</v>
      </c>
      <c r="O773" s="9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98"/>
      <c r="M774" s="19" t="s">
        <v>345</v>
      </c>
      <c r="N774" s="19" t="s">
        <v>443</v>
      </c>
      <c r="O774" s="9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98"/>
      <c r="M775" s="20"/>
      <c r="N775" s="19" t="s">
        <v>443</v>
      </c>
      <c r="O775" s="9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98"/>
      <c r="M776" s="20"/>
      <c r="N776" s="19" t="s">
        <v>443</v>
      </c>
      <c r="O776" s="9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98"/>
      <c r="M777" s="19" t="s">
        <v>353</v>
      </c>
      <c r="N777" s="19" t="s">
        <v>438</v>
      </c>
      <c r="O777" s="9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98"/>
      <c r="M778" s="19"/>
      <c r="N778" s="19" t="s">
        <v>443</v>
      </c>
      <c r="O778" s="9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212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3" t="s">
        <v>459</v>
      </c>
      <c r="G780" s="103"/>
      <c r="H780" s="103"/>
      <c r="I780" s="103"/>
      <c r="J780" s="103"/>
      <c r="K780" s="20" t="s">
        <v>429</v>
      </c>
      <c r="L780" s="20" t="s">
        <v>430</v>
      </c>
      <c r="M780" s="104" t="s">
        <v>428</v>
      </c>
      <c r="N780" s="104"/>
      <c r="O780" s="9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443</v>
      </c>
      <c r="O782" s="9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443</v>
      </c>
      <c r="O783" s="9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362</v>
      </c>
      <c r="N784" s="19" t="s">
        <v>443</v>
      </c>
      <c r="O784" s="9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362</v>
      </c>
      <c r="N785" s="19" t="s">
        <v>443</v>
      </c>
      <c r="O785" s="9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362</v>
      </c>
      <c r="N786" s="19" t="s">
        <v>443</v>
      </c>
      <c r="O786" s="9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487</v>
      </c>
      <c r="O787" s="9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487</v>
      </c>
      <c r="O788" s="9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372</v>
      </c>
      <c r="N789" s="19" t="s">
        <v>443</v>
      </c>
      <c r="O789" s="9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443</v>
      </c>
      <c r="O790" s="9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327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3" t="s">
        <v>433</v>
      </c>
      <c r="G793" s="103"/>
      <c r="H793" s="103"/>
      <c r="I793" s="103"/>
      <c r="J793" s="103"/>
      <c r="K793" s="19" t="s">
        <v>426</v>
      </c>
      <c r="L793" s="19" t="s">
        <v>427</v>
      </c>
      <c r="M793" s="103" t="s">
        <v>428</v>
      </c>
      <c r="N793" s="10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9" t="s">
        <v>375</v>
      </c>
      <c r="H794" s="57" t="s">
        <v>411</v>
      </c>
      <c r="I794" s="20" t="s">
        <v>189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376</v>
      </c>
      <c r="N794" s="34" t="s">
        <v>438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9" t="s">
        <v>377</v>
      </c>
      <c r="H795" s="57" t="s">
        <v>441</v>
      </c>
      <c r="I795" s="20" t="s">
        <v>378</v>
      </c>
      <c r="J795" s="20">
        <v>805</v>
      </c>
      <c r="K795" s="21">
        <f>J795/805</f>
        <v>1</v>
      </c>
      <c r="L795" s="113"/>
      <c r="M795" s="19"/>
      <c r="N795" s="34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9" t="s">
        <v>379</v>
      </c>
      <c r="H796" s="57" t="s">
        <v>380</v>
      </c>
      <c r="I796" s="20" t="s">
        <v>343</v>
      </c>
      <c r="J796" s="20">
        <v>1.4</v>
      </c>
      <c r="K796" s="21">
        <f>J796/2</f>
        <v>0.7</v>
      </c>
      <c r="L796" s="113"/>
      <c r="M796" s="19" t="s">
        <v>381</v>
      </c>
      <c r="N796" s="34" t="s">
        <v>382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9" t="s">
        <v>384</v>
      </c>
      <c r="H797" s="57" t="s">
        <v>457</v>
      </c>
      <c r="I797" s="20" t="s">
        <v>447</v>
      </c>
      <c r="J797" s="20">
        <v>3</v>
      </c>
      <c r="K797" s="21">
        <f>J797/1</f>
        <v>3</v>
      </c>
      <c r="L797" s="121"/>
      <c r="M797" s="19" t="s">
        <v>385</v>
      </c>
      <c r="N797" s="34" t="s">
        <v>386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3" t="s">
        <v>459</v>
      </c>
      <c r="G799" s="103"/>
      <c r="H799" s="103"/>
      <c r="I799" s="103"/>
      <c r="J799" s="103"/>
      <c r="K799" s="20" t="s">
        <v>429</v>
      </c>
      <c r="L799" s="20" t="s">
        <v>430</v>
      </c>
      <c r="M799" s="104" t="s">
        <v>428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5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390</v>
      </c>
      <c r="N801" s="34" t="s">
        <v>443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390</v>
      </c>
      <c r="N802" s="34" t="s">
        <v>443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4" t="s">
        <v>443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390</v>
      </c>
      <c r="N804" s="34" t="s">
        <v>443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390</v>
      </c>
      <c r="N805" s="34" t="s">
        <v>443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401</v>
      </c>
      <c r="N806" s="34" t="s">
        <v>487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8" t="s">
        <v>402</v>
      </c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3" t="s">
        <v>459</v>
      </c>
      <c r="G810" s="103"/>
      <c r="H810" s="103"/>
      <c r="I810" s="103"/>
      <c r="J810" s="103"/>
      <c r="K810" s="20" t="s">
        <v>429</v>
      </c>
      <c r="L810" s="20" t="s">
        <v>430</v>
      </c>
      <c r="M810" s="104" t="s">
        <v>428</v>
      </c>
      <c r="N810" s="10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407</v>
      </c>
      <c r="N812" s="19" t="s">
        <v>0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3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407</v>
      </c>
      <c r="N814" s="19" t="s">
        <v>3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407</v>
      </c>
      <c r="N815" s="19" t="s">
        <v>3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407</v>
      </c>
      <c r="N816" s="19" t="s">
        <v>3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407</v>
      </c>
      <c r="N817" s="19" t="s">
        <v>3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407</v>
      </c>
      <c r="N818" s="19" t="s">
        <v>487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487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407</v>
      </c>
      <c r="N820" s="19" t="s">
        <v>443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21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3" t="s">
        <v>433</v>
      </c>
      <c r="G823" s="103"/>
      <c r="H823" s="103"/>
      <c r="I823" s="103"/>
      <c r="J823" s="103"/>
      <c r="K823" s="19" t="s">
        <v>426</v>
      </c>
      <c r="L823" s="19" t="s">
        <v>427</v>
      </c>
      <c r="M823" s="103" t="s">
        <v>428</v>
      </c>
      <c r="N823" s="10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9" t="s">
        <v>22</v>
      </c>
      <c r="H824" s="40" t="s">
        <v>411</v>
      </c>
      <c r="I824" s="20" t="s">
        <v>189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438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9" t="s">
        <v>23</v>
      </c>
      <c r="H825" s="40" t="s">
        <v>441</v>
      </c>
      <c r="I825" s="20" t="s">
        <v>24</v>
      </c>
      <c r="J825" s="20">
        <v>3000</v>
      </c>
      <c r="K825" s="21">
        <f>J825/3000</f>
        <v>1</v>
      </c>
      <c r="L825" s="109"/>
      <c r="M825" s="20"/>
      <c r="N825" s="34" t="s">
        <v>443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441</v>
      </c>
      <c r="I826" s="20" t="s">
        <v>27</v>
      </c>
      <c r="J826" s="20">
        <v>1809</v>
      </c>
      <c r="K826" s="21">
        <f>J826/2222</f>
        <v>0.8141314131413141</v>
      </c>
      <c r="L826" s="109"/>
      <c r="M826" s="19" t="s">
        <v>28</v>
      </c>
      <c r="N826" s="34" t="s">
        <v>443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441</v>
      </c>
      <c r="I827" s="20" t="s">
        <v>31</v>
      </c>
      <c r="J827" s="20">
        <v>1654</v>
      </c>
      <c r="K827" s="21">
        <f>J827/1750</f>
        <v>0.94514285714285717</v>
      </c>
      <c r="L827" s="109"/>
      <c r="M827" s="19" t="s">
        <v>28</v>
      </c>
      <c r="N827" s="34" t="s">
        <v>443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441</v>
      </c>
      <c r="I828" s="20" t="s">
        <v>31</v>
      </c>
      <c r="J828" s="20">
        <v>1600</v>
      </c>
      <c r="K828" s="21">
        <f>J828/1750</f>
        <v>0.91428571428571426</v>
      </c>
      <c r="L828" s="109"/>
      <c r="M828" s="19" t="s">
        <v>28</v>
      </c>
      <c r="N828" s="34" t="s">
        <v>443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441</v>
      </c>
      <c r="I829" s="20" t="s">
        <v>36</v>
      </c>
      <c r="J829" s="20">
        <v>1200</v>
      </c>
      <c r="K829" s="21">
        <f>J829/1200</f>
        <v>1</v>
      </c>
      <c r="L829" s="109"/>
      <c r="M829" s="20"/>
      <c r="N829" s="34" t="s">
        <v>443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304</v>
      </c>
      <c r="I830" s="20" t="s">
        <v>447</v>
      </c>
      <c r="J830" s="20">
        <v>1</v>
      </c>
      <c r="K830" s="21">
        <f>J830/1</f>
        <v>1</v>
      </c>
      <c r="L830" s="109"/>
      <c r="M830" s="20"/>
      <c r="N830" s="34" t="s">
        <v>443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304</v>
      </c>
      <c r="I831" s="20" t="s">
        <v>447</v>
      </c>
      <c r="J831" s="20">
        <v>1</v>
      </c>
      <c r="K831" s="21">
        <f>J831/1</f>
        <v>1</v>
      </c>
      <c r="L831" s="109"/>
      <c r="M831" s="20"/>
      <c r="N831" s="34" t="s">
        <v>443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304</v>
      </c>
      <c r="I832" s="20" t="s">
        <v>447</v>
      </c>
      <c r="J832" s="20">
        <v>1</v>
      </c>
      <c r="K832" s="21">
        <f>J832/1</f>
        <v>1</v>
      </c>
      <c r="L832" s="109"/>
      <c r="M832" s="20"/>
      <c r="N832" s="34" t="s">
        <v>443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304</v>
      </c>
      <c r="I833" s="20" t="s">
        <v>447</v>
      </c>
      <c r="J833" s="20">
        <v>1</v>
      </c>
      <c r="K833" s="21">
        <f>1/1</f>
        <v>1</v>
      </c>
      <c r="L833" s="109"/>
      <c r="M833" s="20"/>
      <c r="N833" s="34" t="s">
        <v>443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304</v>
      </c>
      <c r="I834" s="20" t="s">
        <v>447</v>
      </c>
      <c r="J834" s="20">
        <v>1</v>
      </c>
      <c r="K834" s="21">
        <f>J834/1</f>
        <v>1</v>
      </c>
      <c r="L834" s="109"/>
      <c r="M834" s="20"/>
      <c r="N834" s="34" t="s">
        <v>443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457</v>
      </c>
      <c r="I835" s="20" t="s">
        <v>447</v>
      </c>
      <c r="J835" s="20">
        <v>1</v>
      </c>
      <c r="K835" s="21">
        <f>J835/1</f>
        <v>1</v>
      </c>
      <c r="L835" s="110"/>
      <c r="M835" s="20"/>
      <c r="N835" s="34" t="s">
        <v>443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3" t="s">
        <v>459</v>
      </c>
      <c r="G837" s="103"/>
      <c r="H837" s="103"/>
      <c r="I837" s="103"/>
      <c r="J837" s="103"/>
      <c r="K837" s="20" t="s">
        <v>429</v>
      </c>
      <c r="L837" s="20" t="s">
        <v>430</v>
      </c>
      <c r="M837" s="104" t="s">
        <v>428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307</v>
      </c>
      <c r="H839" s="57" t="s">
        <v>296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382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310</v>
      </c>
      <c r="I840" s="24">
        <v>728</v>
      </c>
      <c r="J840" s="24">
        <v>728</v>
      </c>
      <c r="K840" s="32">
        <f t="shared" si="48"/>
        <v>1</v>
      </c>
      <c r="L840" s="126"/>
      <c r="M840" s="20"/>
      <c r="N840" s="34" t="s">
        <v>382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168</v>
      </c>
      <c r="H841" s="57" t="s">
        <v>466</v>
      </c>
      <c r="I841" s="20">
        <v>4837.6400000000003</v>
      </c>
      <c r="J841" s="20">
        <v>4837.6400000000003</v>
      </c>
      <c r="K841" s="32">
        <f t="shared" si="48"/>
        <v>1</v>
      </c>
      <c r="L841" s="126"/>
      <c r="M841" s="20"/>
      <c r="N841" s="34" t="s">
        <v>382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309</v>
      </c>
      <c r="H842" s="57" t="s">
        <v>310</v>
      </c>
      <c r="I842" s="27">
        <v>182</v>
      </c>
      <c r="J842" s="27">
        <v>182</v>
      </c>
      <c r="K842" s="32">
        <f t="shared" si="48"/>
        <v>1</v>
      </c>
      <c r="L842" s="126"/>
      <c r="M842" s="20"/>
      <c r="N842" s="34" t="s">
        <v>382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316</v>
      </c>
      <c r="H843" s="57" t="s">
        <v>262</v>
      </c>
      <c r="I843" s="20">
        <v>156</v>
      </c>
      <c r="J843" s="20">
        <v>156</v>
      </c>
      <c r="K843" s="32">
        <f t="shared" si="48"/>
        <v>1</v>
      </c>
      <c r="L843" s="126"/>
      <c r="M843" s="20"/>
      <c r="N843" s="34" t="s">
        <v>382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272</v>
      </c>
      <c r="I844" s="20">
        <v>3521.8</v>
      </c>
      <c r="J844" s="20">
        <v>3521.8</v>
      </c>
      <c r="K844" s="32">
        <f t="shared" si="48"/>
        <v>1</v>
      </c>
      <c r="L844" s="126"/>
      <c r="M844" s="20"/>
      <c r="N844" s="35" t="s">
        <v>54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6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6"/>
      <c r="M846" s="20"/>
      <c r="N846" s="35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307</v>
      </c>
      <c r="H847" s="57" t="s">
        <v>296</v>
      </c>
      <c r="I847" s="20">
        <v>52</v>
      </c>
      <c r="J847" s="20">
        <v>52</v>
      </c>
      <c r="K847" s="32">
        <f t="shared" ref="K847:K852" si="52">J847/I847</f>
        <v>1</v>
      </c>
      <c r="L847" s="126"/>
      <c r="M847" s="20"/>
      <c r="N847" s="34" t="s">
        <v>382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310</v>
      </c>
      <c r="I848" s="24">
        <v>728</v>
      </c>
      <c r="J848" s="24">
        <v>728</v>
      </c>
      <c r="K848" s="32">
        <f t="shared" si="52"/>
        <v>1</v>
      </c>
      <c r="L848" s="126"/>
      <c r="M848" s="20"/>
      <c r="N848" s="34" t="s">
        <v>382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168</v>
      </c>
      <c r="H849" s="57" t="s">
        <v>466</v>
      </c>
      <c r="I849" s="20">
        <v>5080.91</v>
      </c>
      <c r="J849" s="20">
        <v>5080.91</v>
      </c>
      <c r="K849" s="32">
        <f t="shared" si="52"/>
        <v>1</v>
      </c>
      <c r="L849" s="126"/>
      <c r="M849" s="20"/>
      <c r="N849" s="34" t="s">
        <v>382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309</v>
      </c>
      <c r="H850" s="57" t="s">
        <v>310</v>
      </c>
      <c r="I850" s="27">
        <v>182</v>
      </c>
      <c r="J850" s="27">
        <v>182</v>
      </c>
      <c r="K850" s="32">
        <f t="shared" si="52"/>
        <v>1</v>
      </c>
      <c r="L850" s="126"/>
      <c r="M850" s="20"/>
      <c r="N850" s="34" t="s">
        <v>382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316</v>
      </c>
      <c r="H851" s="57" t="s">
        <v>262</v>
      </c>
      <c r="I851" s="20">
        <v>116</v>
      </c>
      <c r="J851" s="20">
        <v>103</v>
      </c>
      <c r="K851" s="32">
        <f t="shared" si="52"/>
        <v>0.88793103448275867</v>
      </c>
      <c r="L851" s="126"/>
      <c r="M851" s="20" t="s">
        <v>57</v>
      </c>
      <c r="N851" s="34" t="s">
        <v>382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272</v>
      </c>
      <c r="I852" s="20">
        <v>3698.9</v>
      </c>
      <c r="J852" s="20">
        <v>3698.9</v>
      </c>
      <c r="K852" s="32">
        <f t="shared" si="52"/>
        <v>1</v>
      </c>
      <c r="L852" s="126"/>
      <c r="M852" s="20"/>
      <c r="N852" s="35" t="s">
        <v>54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6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6"/>
      <c r="M854" s="20"/>
      <c r="N854" s="35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307</v>
      </c>
      <c r="H855" s="57" t="s">
        <v>296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6"/>
      <c r="M855" s="19" t="s">
        <v>51</v>
      </c>
      <c r="N855" s="34" t="s">
        <v>382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310</v>
      </c>
      <c r="I856" s="24">
        <v>572</v>
      </c>
      <c r="J856" s="24">
        <v>583</v>
      </c>
      <c r="K856" s="32">
        <f t="shared" si="53"/>
        <v>1.0192307692307692</v>
      </c>
      <c r="L856" s="126"/>
      <c r="M856" s="20"/>
      <c r="N856" s="34" t="s">
        <v>382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168</v>
      </c>
      <c r="H857" s="57" t="s">
        <v>466</v>
      </c>
      <c r="I857" s="20">
        <v>4927.1000000000004</v>
      </c>
      <c r="J857" s="20">
        <v>4834.13</v>
      </c>
      <c r="K857" s="32">
        <f t="shared" si="53"/>
        <v>0.98113088835217466</v>
      </c>
      <c r="L857" s="126"/>
      <c r="M857" s="20"/>
      <c r="N857" s="34" t="s">
        <v>382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309</v>
      </c>
      <c r="H858" s="57" t="s">
        <v>310</v>
      </c>
      <c r="I858" s="27">
        <v>143</v>
      </c>
      <c r="J858" s="27">
        <v>146</v>
      </c>
      <c r="K858" s="32">
        <f t="shared" si="53"/>
        <v>1.020979020979021</v>
      </c>
      <c r="L858" s="126"/>
      <c r="M858" s="20"/>
      <c r="N858" s="34" t="s">
        <v>382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316</v>
      </c>
      <c r="H859" s="57" t="s">
        <v>262</v>
      </c>
      <c r="I859" s="20">
        <v>92</v>
      </c>
      <c r="J859" s="20">
        <v>93</v>
      </c>
      <c r="K859" s="32">
        <f t="shared" si="53"/>
        <v>1.0108695652173914</v>
      </c>
      <c r="L859" s="126"/>
      <c r="M859" s="20" t="s">
        <v>57</v>
      </c>
      <c r="N859" s="34" t="s">
        <v>382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272</v>
      </c>
      <c r="I860" s="20">
        <v>2818.3</v>
      </c>
      <c r="J860" s="20">
        <v>2818.3</v>
      </c>
      <c r="K860" s="32">
        <f t="shared" si="53"/>
        <v>1</v>
      </c>
      <c r="L860" s="126"/>
      <c r="M860" s="20"/>
      <c r="N860" s="35" t="s">
        <v>54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6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6"/>
      <c r="M862" s="20"/>
      <c r="N862" s="35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307</v>
      </c>
      <c r="H863" s="57" t="s">
        <v>296</v>
      </c>
      <c r="I863" s="20">
        <v>52</v>
      </c>
      <c r="J863" s="20">
        <v>52</v>
      </c>
      <c r="K863" s="32">
        <f t="shared" ref="K863:K868" si="54">J863/I863</f>
        <v>1</v>
      </c>
      <c r="L863" s="126"/>
      <c r="M863" s="20"/>
      <c r="N863" s="34" t="s">
        <v>382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310</v>
      </c>
      <c r="I864" s="24">
        <v>572</v>
      </c>
      <c r="J864" s="24">
        <v>572</v>
      </c>
      <c r="K864" s="32">
        <f t="shared" si="54"/>
        <v>1</v>
      </c>
      <c r="L864" s="126"/>
      <c r="M864" s="20"/>
      <c r="N864" s="34" t="s">
        <v>382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168</v>
      </c>
      <c r="H865" s="57" t="s">
        <v>466</v>
      </c>
      <c r="I865" s="20">
        <v>4668.88</v>
      </c>
      <c r="J865" s="20">
        <v>4668.88</v>
      </c>
      <c r="K865" s="32">
        <f t="shared" si="54"/>
        <v>1</v>
      </c>
      <c r="L865" s="126"/>
      <c r="M865" s="20"/>
      <c r="N865" s="34" t="s">
        <v>382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309</v>
      </c>
      <c r="H866" s="57" t="s">
        <v>310</v>
      </c>
      <c r="I866" s="27">
        <v>143</v>
      </c>
      <c r="J866" s="27">
        <v>143</v>
      </c>
      <c r="K866" s="32">
        <f t="shared" si="54"/>
        <v>1</v>
      </c>
      <c r="L866" s="126"/>
      <c r="M866" s="20"/>
      <c r="N866" s="34" t="s">
        <v>382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316</v>
      </c>
      <c r="H867" s="57" t="s">
        <v>262</v>
      </c>
      <c r="I867" s="20">
        <v>91</v>
      </c>
      <c r="J867" s="20">
        <v>86</v>
      </c>
      <c r="K867" s="32">
        <f t="shared" si="54"/>
        <v>0.94505494505494503</v>
      </c>
      <c r="L867" s="126"/>
      <c r="M867" s="20" t="s">
        <v>62</v>
      </c>
      <c r="N867" s="34" t="s">
        <v>382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272</v>
      </c>
      <c r="I868" s="20">
        <v>2670.6</v>
      </c>
      <c r="J868" s="20">
        <v>2670.6</v>
      </c>
      <c r="K868" s="32">
        <f t="shared" si="54"/>
        <v>1</v>
      </c>
      <c r="L868" s="126"/>
      <c r="M868" s="20"/>
      <c r="N868" s="35" t="s">
        <v>54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6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6"/>
      <c r="M870" s="20"/>
      <c r="N870" s="35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307</v>
      </c>
      <c r="H871" s="57" t="s">
        <v>296</v>
      </c>
      <c r="I871" s="20">
        <v>52</v>
      </c>
      <c r="J871" s="20">
        <v>52</v>
      </c>
      <c r="K871" s="32">
        <f t="shared" ref="K871:K876" si="55">J871/I871</f>
        <v>1</v>
      </c>
      <c r="L871" s="126"/>
      <c r="M871" s="20"/>
      <c r="N871" s="34" t="s">
        <v>382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310</v>
      </c>
      <c r="I872" s="24">
        <v>572</v>
      </c>
      <c r="J872" s="24">
        <v>572</v>
      </c>
      <c r="K872" s="32">
        <f t="shared" si="55"/>
        <v>1</v>
      </c>
      <c r="L872" s="126"/>
      <c r="M872" s="20"/>
      <c r="N872" s="34" t="s">
        <v>382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168</v>
      </c>
      <c r="H873" s="57" t="s">
        <v>466</v>
      </c>
      <c r="I873" s="20">
        <v>5539.16</v>
      </c>
      <c r="J873" s="20">
        <v>5539.16</v>
      </c>
      <c r="K873" s="32">
        <f t="shared" si="55"/>
        <v>1</v>
      </c>
      <c r="L873" s="126"/>
      <c r="M873" s="20"/>
      <c r="N873" s="34" t="s">
        <v>382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309</v>
      </c>
      <c r="H874" s="57" t="s">
        <v>310</v>
      </c>
      <c r="I874" s="27">
        <v>143</v>
      </c>
      <c r="J874" s="27">
        <v>143</v>
      </c>
      <c r="K874" s="32">
        <f t="shared" si="55"/>
        <v>1</v>
      </c>
      <c r="L874" s="126"/>
      <c r="M874" s="20"/>
      <c r="N874" s="34" t="s">
        <v>382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316</v>
      </c>
      <c r="H875" s="57" t="s">
        <v>262</v>
      </c>
      <c r="I875" s="20">
        <v>62</v>
      </c>
      <c r="J875" s="20">
        <v>66</v>
      </c>
      <c r="K875" s="32">
        <f t="shared" si="55"/>
        <v>1.064516129032258</v>
      </c>
      <c r="L875" s="126"/>
      <c r="M875" s="20"/>
      <c r="N875" s="34" t="s">
        <v>382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272</v>
      </c>
      <c r="I876" s="20">
        <v>3168.4</v>
      </c>
      <c r="J876" s="20">
        <v>3168.4</v>
      </c>
      <c r="K876" s="32">
        <f t="shared" si="55"/>
        <v>1</v>
      </c>
      <c r="L876" s="127"/>
      <c r="M876" s="20"/>
      <c r="N876" s="35" t="s">
        <v>54</v>
      </c>
      <c r="O876" s="110"/>
    </row>
  </sheetData>
  <mergeCells count="421">
    <mergeCell ref="F822:O822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F712:O712"/>
    <mergeCell ref="F713:J713"/>
    <mergeCell ref="M713:N713"/>
    <mergeCell ref="L714:L715"/>
    <mergeCell ref="O714:O715"/>
    <mergeCell ref="F718:O718"/>
    <mergeCell ref="F717:O717"/>
    <mergeCell ref="F719:J719"/>
    <mergeCell ref="M719:N719"/>
    <mergeCell ref="O719:O728"/>
    <mergeCell ref="L721:L723"/>
    <mergeCell ref="F724:J724"/>
    <mergeCell ref="M724:N724"/>
    <mergeCell ref="L726:L728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10:O110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L96:L101"/>
    <mergeCell ref="O96:O108"/>
    <mergeCell ref="F102:J102"/>
    <mergeCell ref="M102:N102"/>
    <mergeCell ref="L104:L108"/>
    <mergeCell ref="L130:L135"/>
    <mergeCell ref="O130:O142"/>
    <mergeCell ref="F136:J136"/>
    <mergeCell ref="M136:N136"/>
    <mergeCell ref="L138:L142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F78:J78"/>
    <mergeCell ref="M78:N78"/>
    <mergeCell ref="F77:O77"/>
    <mergeCell ref="F68:J68"/>
    <mergeCell ref="M68:N68"/>
    <mergeCell ref="L79:L84"/>
    <mergeCell ref="O79:O91"/>
    <mergeCell ref="L87:L91"/>
    <mergeCell ref="F85:J85"/>
    <mergeCell ref="M85:N85"/>
    <mergeCell ref="L19:L23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O62:O74"/>
    <mergeCell ref="L70:L74"/>
    <mergeCell ref="M34:N34"/>
    <mergeCell ref="L36:L40"/>
    <mergeCell ref="M44:N44"/>
    <mergeCell ref="F59:O59"/>
    <mergeCell ref="F60:O60"/>
    <mergeCell ref="F61:J61"/>
    <mergeCell ref="M61:N61"/>
    <mergeCell ref="F34:J34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"/>
  <sheetViews>
    <sheetView topLeftCell="A31" zoomScale="70" zoomScaleNormal="70" zoomScaleSheetLayoutView="70" workbookViewId="0">
      <selection activeCell="G37" sqref="G37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42" t="s">
        <v>692</v>
      </c>
      <c r="F4" s="142"/>
      <c r="G4" s="142"/>
      <c r="H4" s="142"/>
      <c r="I4" s="142"/>
      <c r="J4" s="142"/>
    </row>
    <row r="5" spans="1:13">
      <c r="E5" s="142"/>
      <c r="F5" s="142"/>
      <c r="G5" s="142"/>
      <c r="H5" s="142"/>
      <c r="I5" s="142"/>
      <c r="J5" s="142"/>
    </row>
    <row r="6" spans="1:13" ht="51.75" customHeight="1">
      <c r="E6" s="142"/>
      <c r="F6" s="142"/>
      <c r="G6" s="142"/>
      <c r="H6" s="142"/>
      <c r="I6" s="142"/>
      <c r="J6" s="142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420</v>
      </c>
      <c r="F8" s="75" t="s">
        <v>412</v>
      </c>
      <c r="G8" s="75" t="s">
        <v>71</v>
      </c>
      <c r="H8" s="75" t="s">
        <v>691</v>
      </c>
      <c r="I8" s="75" t="s">
        <v>72</v>
      </c>
      <c r="J8" s="75" t="s">
        <v>74</v>
      </c>
      <c r="K8" s="75" t="s">
        <v>73</v>
      </c>
      <c r="L8" s="75" t="s">
        <v>410</v>
      </c>
      <c r="M8" s="75" t="s">
        <v>413</v>
      </c>
    </row>
    <row r="9" spans="1:13" ht="52.5" customHeight="1">
      <c r="A9" s="132" t="s">
        <v>85</v>
      </c>
      <c r="B9" s="132" t="s">
        <v>80</v>
      </c>
      <c r="C9" s="79" t="s">
        <v>415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44">
        <v>100</v>
      </c>
      <c r="K9" s="76"/>
      <c r="L9" s="88" t="s">
        <v>84</v>
      </c>
      <c r="M9" s="140">
        <v>100</v>
      </c>
    </row>
    <row r="10" spans="1:13" ht="68.25" customHeight="1">
      <c r="A10" s="143"/>
      <c r="B10" s="143"/>
      <c r="C10" s="79" t="s">
        <v>415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45"/>
      <c r="K10" s="76"/>
      <c r="L10" s="88" t="s">
        <v>84</v>
      </c>
      <c r="M10" s="141"/>
    </row>
    <row r="11" spans="1:13" ht="105" customHeight="1">
      <c r="A11" s="143"/>
      <c r="B11" s="143"/>
      <c r="C11" s="79" t="s">
        <v>415</v>
      </c>
      <c r="D11" s="79" t="s">
        <v>67</v>
      </c>
      <c r="E11" s="82" t="s">
        <v>78</v>
      </c>
      <c r="F11" s="81" t="s">
        <v>75</v>
      </c>
      <c r="G11" s="76">
        <v>100</v>
      </c>
      <c r="H11" s="76">
        <v>100</v>
      </c>
      <c r="I11" s="76">
        <v>100</v>
      </c>
      <c r="J11" s="145"/>
      <c r="K11" s="84"/>
      <c r="L11" s="88" t="s">
        <v>84</v>
      </c>
      <c r="M11" s="141"/>
    </row>
    <row r="12" spans="1:13" ht="30.75" customHeight="1">
      <c r="A12" s="133"/>
      <c r="B12" s="133"/>
      <c r="C12" s="79" t="s">
        <v>415</v>
      </c>
      <c r="D12" s="79" t="s">
        <v>68</v>
      </c>
      <c r="E12" s="82" t="s">
        <v>76</v>
      </c>
      <c r="F12" s="81" t="s">
        <v>77</v>
      </c>
      <c r="G12" s="76">
        <v>46</v>
      </c>
      <c r="H12" s="76">
        <v>46</v>
      </c>
      <c r="I12" s="76">
        <v>100</v>
      </c>
      <c r="J12" s="148"/>
      <c r="K12" s="76"/>
      <c r="L12" s="88" t="s">
        <v>84</v>
      </c>
      <c r="M12" s="141"/>
    </row>
    <row r="13" spans="1:13" ht="53.25" customHeight="1">
      <c r="A13" s="130"/>
      <c r="B13" s="132" t="s">
        <v>683</v>
      </c>
      <c r="C13" s="79" t="s">
        <v>415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44">
        <v>100</v>
      </c>
      <c r="K13" s="76"/>
      <c r="L13" s="88" t="s">
        <v>84</v>
      </c>
      <c r="M13" s="141"/>
    </row>
    <row r="14" spans="1:13" ht="60">
      <c r="A14" s="136"/>
      <c r="B14" s="143"/>
      <c r="C14" s="79" t="s">
        <v>415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45"/>
      <c r="K14" s="76"/>
      <c r="L14" s="88" t="s">
        <v>84</v>
      </c>
      <c r="M14" s="141"/>
    </row>
    <row r="15" spans="1:13" ht="105.75" customHeight="1">
      <c r="A15" s="136"/>
      <c r="B15" s="143"/>
      <c r="C15" s="79" t="s">
        <v>415</v>
      </c>
      <c r="D15" s="79" t="s">
        <v>67</v>
      </c>
      <c r="E15" s="82" t="s">
        <v>78</v>
      </c>
      <c r="F15" s="81" t="s">
        <v>75</v>
      </c>
      <c r="G15" s="76">
        <v>100</v>
      </c>
      <c r="H15" s="76">
        <v>100</v>
      </c>
      <c r="I15" s="76">
        <v>100</v>
      </c>
      <c r="J15" s="145"/>
      <c r="K15" s="84"/>
      <c r="L15" s="88" t="s">
        <v>84</v>
      </c>
      <c r="M15" s="141"/>
    </row>
    <row r="16" spans="1:13" ht="34.5" customHeight="1">
      <c r="A16" s="131"/>
      <c r="B16" s="133"/>
      <c r="C16" s="79" t="s">
        <v>415</v>
      </c>
      <c r="D16" s="79" t="s">
        <v>68</v>
      </c>
      <c r="E16" s="82" t="s">
        <v>76</v>
      </c>
      <c r="F16" s="81" t="s">
        <v>77</v>
      </c>
      <c r="G16" s="76">
        <v>1</v>
      </c>
      <c r="H16" s="76">
        <v>1</v>
      </c>
      <c r="I16" s="76">
        <v>100</v>
      </c>
      <c r="J16" s="146"/>
      <c r="K16" s="76"/>
      <c r="L16" s="88" t="s">
        <v>84</v>
      </c>
      <c r="M16" s="141"/>
    </row>
    <row r="17" spans="1:13" ht="54.75" customHeight="1">
      <c r="A17" s="130"/>
      <c r="B17" s="132" t="s">
        <v>684</v>
      </c>
      <c r="C17" s="79" t="s">
        <v>415</v>
      </c>
      <c r="D17" s="79" t="s">
        <v>67</v>
      </c>
      <c r="E17" s="82" t="s">
        <v>81</v>
      </c>
      <c r="F17" s="81" t="s">
        <v>75</v>
      </c>
      <c r="G17" s="76">
        <v>100</v>
      </c>
      <c r="H17" s="76">
        <v>100</v>
      </c>
      <c r="I17" s="76">
        <v>100</v>
      </c>
      <c r="J17" s="144">
        <v>100</v>
      </c>
      <c r="K17" s="76"/>
      <c r="L17" s="88" t="s">
        <v>84</v>
      </c>
      <c r="M17" s="141"/>
    </row>
    <row r="18" spans="1:13" ht="63" customHeight="1">
      <c r="A18" s="136"/>
      <c r="B18" s="143"/>
      <c r="C18" s="79" t="s">
        <v>415</v>
      </c>
      <c r="D18" s="79" t="s">
        <v>67</v>
      </c>
      <c r="E18" s="80" t="s">
        <v>82</v>
      </c>
      <c r="F18" s="81" t="s">
        <v>75</v>
      </c>
      <c r="G18" s="76">
        <v>100</v>
      </c>
      <c r="H18" s="76">
        <v>100</v>
      </c>
      <c r="I18" s="76">
        <v>100</v>
      </c>
      <c r="J18" s="145"/>
      <c r="K18" s="76"/>
      <c r="L18" s="88" t="s">
        <v>84</v>
      </c>
      <c r="M18" s="141"/>
    </row>
    <row r="19" spans="1:13" ht="104.25" customHeight="1">
      <c r="A19" s="136"/>
      <c r="B19" s="143"/>
      <c r="C19" s="79" t="s">
        <v>415</v>
      </c>
      <c r="D19" s="79" t="s">
        <v>67</v>
      </c>
      <c r="E19" s="82" t="s">
        <v>78</v>
      </c>
      <c r="F19" s="81" t="s">
        <v>75</v>
      </c>
      <c r="G19" s="76">
        <v>100</v>
      </c>
      <c r="H19" s="76">
        <v>100</v>
      </c>
      <c r="I19" s="76">
        <v>100</v>
      </c>
      <c r="J19" s="145"/>
      <c r="K19" s="84"/>
      <c r="L19" s="88" t="s">
        <v>84</v>
      </c>
      <c r="M19" s="141"/>
    </row>
    <row r="20" spans="1:13" ht="30">
      <c r="A20" s="131"/>
      <c r="B20" s="133"/>
      <c r="C20" s="79" t="s">
        <v>415</v>
      </c>
      <c r="D20" s="79" t="s">
        <v>68</v>
      </c>
      <c r="E20" s="82" t="s">
        <v>76</v>
      </c>
      <c r="F20" s="81" t="s">
        <v>77</v>
      </c>
      <c r="G20" s="76">
        <v>55</v>
      </c>
      <c r="H20" s="76">
        <v>55</v>
      </c>
      <c r="I20" s="76">
        <v>100</v>
      </c>
      <c r="J20" s="146"/>
      <c r="K20" s="76"/>
      <c r="L20" s="88" t="s">
        <v>84</v>
      </c>
      <c r="M20" s="141"/>
    </row>
    <row r="21" spans="1:13" ht="45.75" customHeight="1">
      <c r="A21" s="130"/>
      <c r="B21" s="132" t="s">
        <v>685</v>
      </c>
      <c r="C21" s="79" t="s">
        <v>415</v>
      </c>
      <c r="D21" s="79" t="s">
        <v>67</v>
      </c>
      <c r="E21" s="82" t="s">
        <v>81</v>
      </c>
      <c r="F21" s="81" t="s">
        <v>75</v>
      </c>
      <c r="G21" s="76">
        <v>100</v>
      </c>
      <c r="H21" s="85">
        <v>100</v>
      </c>
      <c r="I21" s="85">
        <v>100</v>
      </c>
      <c r="J21" s="137">
        <v>100</v>
      </c>
      <c r="K21" s="85"/>
      <c r="L21" s="88" t="s">
        <v>84</v>
      </c>
      <c r="M21" s="141"/>
    </row>
    <row r="22" spans="1:13" ht="63" customHeight="1">
      <c r="A22" s="136"/>
      <c r="B22" s="143"/>
      <c r="C22" s="79" t="s">
        <v>415</v>
      </c>
      <c r="D22" s="79" t="s">
        <v>67</v>
      </c>
      <c r="E22" s="80" t="s">
        <v>82</v>
      </c>
      <c r="F22" s="81" t="s">
        <v>75</v>
      </c>
      <c r="G22" s="76">
        <v>100</v>
      </c>
      <c r="H22" s="85">
        <v>100</v>
      </c>
      <c r="I22" s="85">
        <v>100</v>
      </c>
      <c r="J22" s="138"/>
      <c r="K22" s="86"/>
      <c r="L22" s="88" t="s">
        <v>84</v>
      </c>
      <c r="M22" s="141"/>
    </row>
    <row r="23" spans="1:13" ht="107.25" customHeight="1">
      <c r="A23" s="136"/>
      <c r="B23" s="143"/>
      <c r="C23" s="79" t="s">
        <v>415</v>
      </c>
      <c r="D23" s="79" t="s">
        <v>67</v>
      </c>
      <c r="E23" s="82" t="s">
        <v>78</v>
      </c>
      <c r="F23" s="81" t="s">
        <v>75</v>
      </c>
      <c r="G23" s="76">
        <v>100</v>
      </c>
      <c r="H23" s="85">
        <v>100</v>
      </c>
      <c r="I23" s="85">
        <v>100</v>
      </c>
      <c r="J23" s="138"/>
      <c r="K23" s="87"/>
      <c r="L23" s="88" t="s">
        <v>84</v>
      </c>
      <c r="M23" s="141"/>
    </row>
    <row r="24" spans="1:13" ht="34.5" customHeight="1">
      <c r="A24" s="131"/>
      <c r="B24" s="133"/>
      <c r="C24" s="79" t="s">
        <v>415</v>
      </c>
      <c r="D24" s="79" t="s">
        <v>68</v>
      </c>
      <c r="E24" s="82" t="s">
        <v>76</v>
      </c>
      <c r="F24" s="81" t="s">
        <v>77</v>
      </c>
      <c r="G24" s="76">
        <v>135</v>
      </c>
      <c r="H24" s="85">
        <v>135</v>
      </c>
      <c r="I24" s="85">
        <v>100</v>
      </c>
      <c r="J24" s="139"/>
      <c r="K24" s="86"/>
      <c r="L24" s="88" t="s">
        <v>84</v>
      </c>
      <c r="M24" s="141"/>
    </row>
    <row r="25" spans="1:13" ht="107.25" customHeight="1">
      <c r="A25" s="130"/>
      <c r="B25" s="132" t="s">
        <v>686</v>
      </c>
      <c r="C25" s="79" t="s">
        <v>415</v>
      </c>
      <c r="D25" s="79" t="s">
        <v>67</v>
      </c>
      <c r="E25" s="82" t="s">
        <v>78</v>
      </c>
      <c r="F25" s="81" t="s">
        <v>75</v>
      </c>
      <c r="G25" s="76">
        <v>100</v>
      </c>
      <c r="H25" s="76">
        <v>100</v>
      </c>
      <c r="I25" s="76">
        <v>100</v>
      </c>
      <c r="J25" s="130">
        <v>100</v>
      </c>
      <c r="K25" s="84"/>
      <c r="L25" s="88" t="s">
        <v>84</v>
      </c>
      <c r="M25" s="141"/>
    </row>
    <row r="26" spans="1:13" ht="30" customHeight="1">
      <c r="A26" s="131"/>
      <c r="B26" s="133"/>
      <c r="C26" s="79" t="s">
        <v>415</v>
      </c>
      <c r="D26" s="79" t="s">
        <v>68</v>
      </c>
      <c r="E26" s="82" t="s">
        <v>79</v>
      </c>
      <c r="F26" s="81" t="s">
        <v>77</v>
      </c>
      <c r="G26" s="76">
        <v>1</v>
      </c>
      <c r="H26" s="76">
        <v>1</v>
      </c>
      <c r="I26" s="76">
        <v>100</v>
      </c>
      <c r="J26" s="147"/>
      <c r="K26" s="76"/>
      <c r="L26" s="88" t="s">
        <v>84</v>
      </c>
      <c r="M26" s="141"/>
    </row>
    <row r="27" spans="1:13" ht="96.75" customHeight="1">
      <c r="A27" s="130"/>
      <c r="B27" s="132" t="s">
        <v>687</v>
      </c>
      <c r="C27" s="79" t="s">
        <v>415</v>
      </c>
      <c r="D27" s="79" t="s">
        <v>67</v>
      </c>
      <c r="E27" s="82" t="s">
        <v>78</v>
      </c>
      <c r="F27" s="81" t="s">
        <v>75</v>
      </c>
      <c r="G27" s="76">
        <v>100</v>
      </c>
      <c r="H27" s="85">
        <v>100</v>
      </c>
      <c r="I27" s="85">
        <v>100</v>
      </c>
      <c r="J27" s="134">
        <v>100</v>
      </c>
      <c r="K27" s="84"/>
      <c r="L27" s="88" t="s">
        <v>84</v>
      </c>
      <c r="M27" s="141"/>
    </row>
    <row r="28" spans="1:13" ht="38.25" customHeight="1">
      <c r="A28" s="131"/>
      <c r="B28" s="133"/>
      <c r="C28" s="79" t="s">
        <v>415</v>
      </c>
      <c r="D28" s="79" t="s">
        <v>68</v>
      </c>
      <c r="E28" s="82" t="s">
        <v>79</v>
      </c>
      <c r="F28" s="81" t="s">
        <v>77</v>
      </c>
      <c r="G28" s="76">
        <v>232</v>
      </c>
      <c r="H28" s="85">
        <v>232</v>
      </c>
      <c r="I28" s="85">
        <v>100</v>
      </c>
      <c r="J28" s="135"/>
      <c r="K28" s="86"/>
      <c r="L28" s="88" t="s">
        <v>84</v>
      </c>
      <c r="M28" s="141"/>
    </row>
    <row r="29" spans="1:13" ht="108.75" customHeight="1">
      <c r="A29" s="130"/>
      <c r="B29" s="132" t="s">
        <v>688</v>
      </c>
      <c r="C29" s="79" t="s">
        <v>415</v>
      </c>
      <c r="D29" s="79" t="s">
        <v>67</v>
      </c>
      <c r="E29" s="82" t="s">
        <v>78</v>
      </c>
      <c r="F29" s="81" t="s">
        <v>75</v>
      </c>
      <c r="G29" s="76">
        <v>100</v>
      </c>
      <c r="H29" s="76">
        <v>100</v>
      </c>
      <c r="I29" s="76">
        <v>100</v>
      </c>
      <c r="J29" s="130">
        <v>100</v>
      </c>
      <c r="K29" s="84"/>
      <c r="L29" s="88" t="s">
        <v>84</v>
      </c>
      <c r="M29" s="141"/>
    </row>
    <row r="30" spans="1:13" ht="42" customHeight="1">
      <c r="A30" s="131"/>
      <c r="B30" s="133"/>
      <c r="C30" s="79" t="s">
        <v>415</v>
      </c>
      <c r="D30" s="79" t="s">
        <v>68</v>
      </c>
      <c r="E30" s="82" t="s">
        <v>79</v>
      </c>
      <c r="F30" s="81" t="s">
        <v>77</v>
      </c>
      <c r="G30" s="76">
        <v>4</v>
      </c>
      <c r="H30" s="76">
        <v>4</v>
      </c>
      <c r="I30" s="76">
        <v>100</v>
      </c>
      <c r="J30" s="131"/>
      <c r="K30" s="76"/>
      <c r="L30" s="88" t="s">
        <v>84</v>
      </c>
    </row>
    <row r="31" spans="1:13" ht="64.5" customHeight="1">
      <c r="A31" s="130"/>
      <c r="B31" s="132" t="s">
        <v>689</v>
      </c>
      <c r="C31" s="79" t="s">
        <v>415</v>
      </c>
      <c r="D31" s="79" t="s">
        <v>67</v>
      </c>
      <c r="E31" s="82" t="s">
        <v>83</v>
      </c>
      <c r="F31" s="81" t="s">
        <v>75</v>
      </c>
      <c r="G31" s="76">
        <v>43.04</v>
      </c>
      <c r="H31" s="76">
        <v>43.04</v>
      </c>
      <c r="I31" s="76">
        <v>100</v>
      </c>
      <c r="J31" s="130">
        <v>100</v>
      </c>
      <c r="K31" s="76"/>
      <c r="L31" s="88" t="s">
        <v>84</v>
      </c>
    </row>
    <row r="32" spans="1:13" ht="123" customHeight="1">
      <c r="A32" s="131"/>
      <c r="B32" s="133"/>
      <c r="C32" s="79" t="s">
        <v>415</v>
      </c>
      <c r="D32" s="79" t="s">
        <v>68</v>
      </c>
      <c r="E32" s="82" t="s">
        <v>76</v>
      </c>
      <c r="F32" s="79" t="s">
        <v>674</v>
      </c>
      <c r="G32" s="76">
        <v>6844</v>
      </c>
      <c r="H32" s="76">
        <v>6844</v>
      </c>
      <c r="I32" s="76">
        <v>100</v>
      </c>
      <c r="J32" s="131"/>
      <c r="K32" s="79"/>
      <c r="L32" s="88" t="s">
        <v>84</v>
      </c>
    </row>
    <row r="33" spans="1:1">
      <c r="A33" t="s">
        <v>690</v>
      </c>
    </row>
    <row r="35" spans="1:1">
      <c r="A35" s="83" t="s">
        <v>86</v>
      </c>
    </row>
    <row r="45" spans="1:1" ht="8.25" customHeight="1"/>
    <row r="46" spans="1:1" hidden="1"/>
    <row r="47" spans="1:1" hidden="1"/>
    <row r="48" spans="1:1" ht="3" customHeight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</sheetData>
  <mergeCells count="26">
    <mergeCell ref="B25:B26"/>
    <mergeCell ref="J25:J26"/>
    <mergeCell ref="J9:J12"/>
    <mergeCell ref="B17:B20"/>
    <mergeCell ref="A17:A20"/>
    <mergeCell ref="J17:J20"/>
    <mergeCell ref="B21:B24"/>
    <mergeCell ref="A21:A24"/>
    <mergeCell ref="J21:J24"/>
    <mergeCell ref="M9:M29"/>
    <mergeCell ref="E4:J6"/>
    <mergeCell ref="B9:B12"/>
    <mergeCell ref="A9:A12"/>
    <mergeCell ref="A25:A26"/>
    <mergeCell ref="A13:A16"/>
    <mergeCell ref="B13:B16"/>
    <mergeCell ref="J13:J16"/>
    <mergeCell ref="A31:A32"/>
    <mergeCell ref="B31:B32"/>
    <mergeCell ref="J31:J32"/>
    <mergeCell ref="A27:A28"/>
    <mergeCell ref="B27:B28"/>
    <mergeCell ref="J27:J28"/>
    <mergeCell ref="A29:A30"/>
    <mergeCell ref="B29:B30"/>
    <mergeCell ref="J29:J3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I28"/>
  <sheetViews>
    <sheetView tabSelected="1" workbookViewId="0">
      <selection activeCell="C4" sqref="C4"/>
    </sheetView>
  </sheetViews>
  <sheetFormatPr defaultRowHeight="15"/>
  <cols>
    <col min="1" max="2" width="19.42578125" customWidth="1"/>
    <col min="3" max="3" width="13.42578125" customWidth="1"/>
    <col min="4" max="4" width="11.85546875" customWidth="1"/>
    <col min="5" max="5" width="18.28515625" customWidth="1"/>
    <col min="6" max="6" width="16.140625" customWidth="1"/>
    <col min="7" max="7" width="13.85546875" customWidth="1"/>
    <col min="8" max="8" width="12.42578125" customWidth="1"/>
    <col min="9" max="9" width="12.85546875" customWidth="1"/>
  </cols>
  <sheetData>
    <row r="2" spans="1:9">
      <c r="A2" t="s">
        <v>693</v>
      </c>
    </row>
    <row r="4" spans="1:9" ht="114" customHeight="1">
      <c r="A4" s="89" t="s">
        <v>65</v>
      </c>
      <c r="B4" s="89" t="s">
        <v>69</v>
      </c>
      <c r="C4" s="89" t="s">
        <v>70</v>
      </c>
      <c r="D4" s="89" t="s">
        <v>66</v>
      </c>
      <c r="E4" s="90" t="s">
        <v>420</v>
      </c>
      <c r="F4" s="91" t="s">
        <v>675</v>
      </c>
      <c r="G4" s="91" t="s">
        <v>676</v>
      </c>
      <c r="H4" s="91" t="s">
        <v>677</v>
      </c>
      <c r="I4" s="91" t="s">
        <v>678</v>
      </c>
    </row>
    <row r="5" spans="1:9" ht="75">
      <c r="A5" s="151" t="s">
        <v>85</v>
      </c>
      <c r="B5" s="151" t="s">
        <v>80</v>
      </c>
      <c r="C5" s="92" t="s">
        <v>415</v>
      </c>
      <c r="D5" s="92" t="s">
        <v>67</v>
      </c>
      <c r="E5" s="93" t="s">
        <v>81</v>
      </c>
      <c r="F5" s="94" t="s">
        <v>679</v>
      </c>
      <c r="G5" s="95"/>
      <c r="H5" s="95"/>
      <c r="I5" s="95"/>
    </row>
    <row r="6" spans="1:9" ht="75">
      <c r="A6" s="153"/>
      <c r="B6" s="153"/>
      <c r="C6" s="92" t="s">
        <v>415</v>
      </c>
      <c r="D6" s="92" t="s">
        <v>67</v>
      </c>
      <c r="E6" s="96" t="s">
        <v>82</v>
      </c>
      <c r="F6" s="94" t="s">
        <v>680</v>
      </c>
      <c r="G6" s="95"/>
      <c r="H6" s="95"/>
      <c r="I6" s="95"/>
    </row>
    <row r="7" spans="1:9" ht="139.5" customHeight="1">
      <c r="A7" s="153"/>
      <c r="B7" s="153"/>
      <c r="C7" s="92" t="s">
        <v>415</v>
      </c>
      <c r="D7" s="92" t="s">
        <v>67</v>
      </c>
      <c r="E7" s="93" t="s">
        <v>78</v>
      </c>
      <c r="F7" s="94" t="s">
        <v>680</v>
      </c>
      <c r="G7" s="95"/>
      <c r="H7" s="95"/>
      <c r="I7" s="95"/>
    </row>
    <row r="8" spans="1:9" ht="30">
      <c r="A8" s="152"/>
      <c r="B8" s="152"/>
      <c r="C8" s="92" t="s">
        <v>415</v>
      </c>
      <c r="D8" s="92" t="s">
        <v>68</v>
      </c>
      <c r="E8" s="93" t="s">
        <v>76</v>
      </c>
      <c r="F8" s="94" t="s">
        <v>680</v>
      </c>
      <c r="G8" s="95"/>
      <c r="H8" s="95"/>
      <c r="I8" s="95"/>
    </row>
    <row r="9" spans="1:9" ht="75">
      <c r="A9" s="149"/>
      <c r="B9" s="151" t="s">
        <v>683</v>
      </c>
      <c r="C9" s="92" t="s">
        <v>415</v>
      </c>
      <c r="D9" s="92" t="s">
        <v>67</v>
      </c>
      <c r="E9" s="93" t="s">
        <v>81</v>
      </c>
      <c r="F9" s="94" t="s">
        <v>679</v>
      </c>
      <c r="G9" s="95"/>
      <c r="H9" s="95"/>
      <c r="I9" s="95"/>
    </row>
    <row r="10" spans="1:9" ht="87.75" customHeight="1">
      <c r="A10" s="154"/>
      <c r="B10" s="153"/>
      <c r="C10" s="92" t="s">
        <v>415</v>
      </c>
      <c r="D10" s="92" t="s">
        <v>67</v>
      </c>
      <c r="E10" s="96" t="s">
        <v>82</v>
      </c>
      <c r="F10" s="94" t="s">
        <v>680</v>
      </c>
      <c r="G10" s="95"/>
      <c r="H10" s="95"/>
      <c r="I10" s="95"/>
    </row>
    <row r="11" spans="1:9" ht="144" customHeight="1">
      <c r="A11" s="154"/>
      <c r="B11" s="153"/>
      <c r="C11" s="92" t="s">
        <v>415</v>
      </c>
      <c r="D11" s="92" t="s">
        <v>67</v>
      </c>
      <c r="E11" s="93" t="s">
        <v>78</v>
      </c>
      <c r="F11" s="94" t="s">
        <v>680</v>
      </c>
      <c r="G11" s="95"/>
      <c r="H11" s="95"/>
      <c r="I11" s="95"/>
    </row>
    <row r="12" spans="1:9" ht="30">
      <c r="A12" s="150"/>
      <c r="B12" s="152"/>
      <c r="C12" s="92" t="s">
        <v>415</v>
      </c>
      <c r="D12" s="92" t="s">
        <v>68</v>
      </c>
      <c r="E12" s="93" t="s">
        <v>76</v>
      </c>
      <c r="F12" s="94" t="s">
        <v>680</v>
      </c>
      <c r="G12" s="95"/>
      <c r="H12" s="95"/>
      <c r="I12" s="95"/>
    </row>
    <row r="13" spans="1:9" ht="75">
      <c r="A13" s="149"/>
      <c r="B13" s="151" t="s">
        <v>684</v>
      </c>
      <c r="C13" s="92" t="s">
        <v>415</v>
      </c>
      <c r="D13" s="92" t="s">
        <v>67</v>
      </c>
      <c r="E13" s="93" t="s">
        <v>81</v>
      </c>
      <c r="F13" s="94" t="s">
        <v>679</v>
      </c>
      <c r="G13" s="95"/>
      <c r="H13" s="95"/>
      <c r="I13" s="95"/>
    </row>
    <row r="14" spans="1:9" ht="116.25" customHeight="1">
      <c r="A14" s="154"/>
      <c r="B14" s="153"/>
      <c r="C14" s="92" t="s">
        <v>415</v>
      </c>
      <c r="D14" s="92" t="s">
        <v>67</v>
      </c>
      <c r="E14" s="96" t="s">
        <v>82</v>
      </c>
      <c r="F14" s="94" t="s">
        <v>680</v>
      </c>
      <c r="G14" s="95"/>
      <c r="H14" s="95"/>
      <c r="I14" s="95"/>
    </row>
    <row r="15" spans="1:9" ht="134.25" customHeight="1">
      <c r="A15" s="154"/>
      <c r="B15" s="153"/>
      <c r="C15" s="92" t="s">
        <v>415</v>
      </c>
      <c r="D15" s="92" t="s">
        <v>67</v>
      </c>
      <c r="E15" s="93" t="s">
        <v>78</v>
      </c>
      <c r="F15" s="94" t="s">
        <v>680</v>
      </c>
      <c r="G15" s="95"/>
      <c r="H15" s="95"/>
      <c r="I15" s="95"/>
    </row>
    <row r="16" spans="1:9" ht="30">
      <c r="A16" s="150"/>
      <c r="B16" s="152"/>
      <c r="C16" s="92" t="s">
        <v>415</v>
      </c>
      <c r="D16" s="92" t="s">
        <v>68</v>
      </c>
      <c r="E16" s="93" t="s">
        <v>76</v>
      </c>
      <c r="F16" s="94" t="s">
        <v>680</v>
      </c>
      <c r="G16" s="95"/>
      <c r="H16" s="95"/>
      <c r="I16" s="95"/>
    </row>
    <row r="17" spans="1:9" ht="75">
      <c r="A17" s="149"/>
      <c r="B17" s="151" t="s">
        <v>685</v>
      </c>
      <c r="C17" s="92" t="s">
        <v>415</v>
      </c>
      <c r="D17" s="92" t="s">
        <v>67</v>
      </c>
      <c r="E17" s="93" t="s">
        <v>81</v>
      </c>
      <c r="F17" s="94" t="s">
        <v>679</v>
      </c>
      <c r="G17" s="95"/>
      <c r="H17" s="95"/>
      <c r="I17" s="95"/>
    </row>
    <row r="18" spans="1:9" ht="117" customHeight="1">
      <c r="A18" s="154"/>
      <c r="B18" s="153"/>
      <c r="C18" s="92" t="s">
        <v>415</v>
      </c>
      <c r="D18" s="92" t="s">
        <v>67</v>
      </c>
      <c r="E18" s="96" t="s">
        <v>82</v>
      </c>
      <c r="F18" s="94" t="s">
        <v>680</v>
      </c>
      <c r="G18" s="95"/>
      <c r="H18" s="95"/>
      <c r="I18" s="95"/>
    </row>
    <row r="19" spans="1:9" ht="132.75" customHeight="1">
      <c r="A19" s="154"/>
      <c r="B19" s="153"/>
      <c r="C19" s="92" t="s">
        <v>415</v>
      </c>
      <c r="D19" s="92" t="s">
        <v>67</v>
      </c>
      <c r="E19" s="93" t="s">
        <v>78</v>
      </c>
      <c r="F19" s="94" t="s">
        <v>680</v>
      </c>
      <c r="G19" s="95"/>
      <c r="H19" s="95"/>
      <c r="I19" s="95"/>
    </row>
    <row r="20" spans="1:9" ht="30">
      <c r="A20" s="150"/>
      <c r="B20" s="152"/>
      <c r="C20" s="92" t="s">
        <v>415</v>
      </c>
      <c r="D20" s="92" t="s">
        <v>68</v>
      </c>
      <c r="E20" s="93" t="s">
        <v>76</v>
      </c>
      <c r="F20" s="94" t="s">
        <v>680</v>
      </c>
      <c r="G20" s="95"/>
      <c r="H20" s="95"/>
      <c r="I20" s="95"/>
    </row>
    <row r="21" spans="1:9" ht="127.5" customHeight="1">
      <c r="A21" s="149"/>
      <c r="B21" s="151" t="s">
        <v>686</v>
      </c>
      <c r="C21" s="92" t="s">
        <v>415</v>
      </c>
      <c r="D21" s="92" t="s">
        <v>67</v>
      </c>
      <c r="E21" s="93" t="s">
        <v>78</v>
      </c>
      <c r="F21" s="94" t="s">
        <v>680</v>
      </c>
      <c r="G21" s="95"/>
      <c r="H21" s="95"/>
      <c r="I21" s="95"/>
    </row>
    <row r="22" spans="1:9" ht="30">
      <c r="A22" s="150"/>
      <c r="B22" s="152"/>
      <c r="C22" s="92" t="s">
        <v>415</v>
      </c>
      <c r="D22" s="92" t="s">
        <v>68</v>
      </c>
      <c r="E22" s="93" t="s">
        <v>79</v>
      </c>
      <c r="F22" s="94" t="s">
        <v>680</v>
      </c>
      <c r="G22" s="95"/>
      <c r="H22" s="95"/>
      <c r="I22" s="95"/>
    </row>
    <row r="23" spans="1:9" ht="127.5" customHeight="1">
      <c r="A23" s="149"/>
      <c r="B23" s="151" t="s">
        <v>687</v>
      </c>
      <c r="C23" s="92" t="s">
        <v>415</v>
      </c>
      <c r="D23" s="92" t="s">
        <v>67</v>
      </c>
      <c r="E23" s="93" t="s">
        <v>78</v>
      </c>
      <c r="F23" s="94" t="s">
        <v>680</v>
      </c>
      <c r="G23" s="95"/>
      <c r="H23" s="95"/>
      <c r="I23" s="95"/>
    </row>
    <row r="24" spans="1:9" ht="30">
      <c r="A24" s="150"/>
      <c r="B24" s="152"/>
      <c r="C24" s="92" t="s">
        <v>415</v>
      </c>
      <c r="D24" s="92" t="s">
        <v>68</v>
      </c>
      <c r="E24" s="93" t="s">
        <v>79</v>
      </c>
      <c r="F24" s="94" t="s">
        <v>680</v>
      </c>
      <c r="G24" s="95"/>
      <c r="H24" s="95"/>
      <c r="I24" s="95"/>
    </row>
    <row r="25" spans="1:9" ht="133.5" customHeight="1">
      <c r="A25" s="149"/>
      <c r="B25" s="151" t="s">
        <v>688</v>
      </c>
      <c r="C25" s="92" t="s">
        <v>415</v>
      </c>
      <c r="D25" s="92" t="s">
        <v>67</v>
      </c>
      <c r="E25" s="93" t="s">
        <v>78</v>
      </c>
      <c r="F25" s="94" t="s">
        <v>680</v>
      </c>
      <c r="G25" s="95"/>
      <c r="H25" s="95"/>
      <c r="I25" s="95"/>
    </row>
    <row r="26" spans="1:9" ht="30">
      <c r="A26" s="150"/>
      <c r="B26" s="152"/>
      <c r="C26" s="92" t="s">
        <v>415</v>
      </c>
      <c r="D26" s="92" t="s">
        <v>68</v>
      </c>
      <c r="E26" s="93" t="s">
        <v>79</v>
      </c>
      <c r="F26" s="94" t="s">
        <v>680</v>
      </c>
      <c r="G26" s="95"/>
      <c r="H26" s="95"/>
      <c r="I26" s="95"/>
    </row>
    <row r="27" spans="1:9" ht="106.5" customHeight="1">
      <c r="A27" s="149"/>
      <c r="B27" s="151" t="s">
        <v>689</v>
      </c>
      <c r="C27" s="92" t="s">
        <v>415</v>
      </c>
      <c r="D27" s="92" t="s">
        <v>67</v>
      </c>
      <c r="E27" s="93" t="s">
        <v>83</v>
      </c>
      <c r="F27" s="94" t="s">
        <v>681</v>
      </c>
      <c r="G27" s="95"/>
      <c r="H27" s="95"/>
      <c r="I27" s="95"/>
    </row>
    <row r="28" spans="1:9" ht="30">
      <c r="A28" s="150"/>
      <c r="B28" s="152"/>
      <c r="C28" s="92" t="s">
        <v>415</v>
      </c>
      <c r="D28" s="92" t="s">
        <v>68</v>
      </c>
      <c r="E28" s="93" t="s">
        <v>682</v>
      </c>
      <c r="F28" s="94" t="s">
        <v>681</v>
      </c>
      <c r="G28" s="95"/>
      <c r="H28" s="95"/>
      <c r="I28" s="95"/>
    </row>
  </sheetData>
  <mergeCells count="16">
    <mergeCell ref="A5:A8"/>
    <mergeCell ref="B5:B8"/>
    <mergeCell ref="A17:A20"/>
    <mergeCell ref="B17:B20"/>
    <mergeCell ref="A21:A22"/>
    <mergeCell ref="B21:B22"/>
    <mergeCell ref="A9:A12"/>
    <mergeCell ref="B9:B12"/>
    <mergeCell ref="A13:A16"/>
    <mergeCell ref="B13:B16"/>
    <mergeCell ref="A23:A24"/>
    <mergeCell ref="B23:B24"/>
    <mergeCell ref="A25:A26"/>
    <mergeCell ref="B25:B26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2018-01-19T03:55:33Z</dcterms:modified>
</cp:coreProperties>
</file>