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Лист1!$A$1:$M$65</definedName>
  </definedNames>
  <calcPr calcId="125725"/>
</workbook>
</file>

<file path=xl/calcChain.xml><?xml version="1.0" encoding="utf-8"?>
<calcChain xmlns="http://schemas.openxmlformats.org/spreadsheetml/2006/main">
  <c r="C17" i="15"/>
  <c r="C18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L801" s="1"/>
  <c r="K801"/>
  <c r="K797"/>
  <c r="K796"/>
  <c r="K795"/>
  <c r="K794"/>
  <c r="L794"/>
  <c r="O794" s="1"/>
  <c r="K790"/>
  <c r="K789"/>
  <c r="K788"/>
  <c r="K787"/>
  <c r="K786"/>
  <c r="K785"/>
  <c r="K784"/>
  <c r="K783"/>
  <c r="K782"/>
  <c r="L782" s="1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K759"/>
  <c r="L759"/>
  <c r="K756"/>
  <c r="K755"/>
  <c r="K754"/>
  <c r="L754"/>
  <c r="O752" s="1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K580"/>
  <c r="L580" s="1"/>
  <c r="K577"/>
  <c r="K576"/>
  <c r="K575"/>
  <c r="K574"/>
  <c r="K573"/>
  <c r="K572"/>
  <c r="L572"/>
  <c r="O572" s="1"/>
  <c r="K567"/>
  <c r="K566"/>
  <c r="K565"/>
  <c r="K564"/>
  <c r="L563"/>
  <c r="K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L461" s="1"/>
  <c r="O453" s="1"/>
  <c r="K461"/>
  <c r="K458"/>
  <c r="K457"/>
  <c r="K456"/>
  <c r="K455"/>
  <c r="K454"/>
  <c r="K453"/>
  <c r="L453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/>
  <c r="O419" s="1"/>
  <c r="K414"/>
  <c r="K413"/>
  <c r="K412"/>
  <c r="K411"/>
  <c r="K410"/>
  <c r="L410" s="1"/>
  <c r="K407"/>
  <c r="K406"/>
  <c r="K405"/>
  <c r="K404"/>
  <c r="K403"/>
  <c r="K402"/>
  <c r="L402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L342" s="1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L308" s="1"/>
  <c r="O300" s="1"/>
  <c r="K308"/>
  <c r="K305"/>
  <c r="K304"/>
  <c r="K303"/>
  <c r="K302"/>
  <c r="K301"/>
  <c r="K300"/>
  <c r="L300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L257" s="1"/>
  <c r="K257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L155" s="1"/>
  <c r="K155"/>
  <c r="K152"/>
  <c r="K151"/>
  <c r="K150"/>
  <c r="K149"/>
  <c r="K148"/>
  <c r="K147"/>
  <c r="L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L96"/>
  <c r="D96" s="1"/>
  <c r="D97" s="1"/>
  <c r="D98" s="1"/>
  <c r="D99" s="1"/>
  <c r="D100" s="1"/>
  <c r="D101" s="1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K40"/>
  <c r="K39"/>
  <c r="K38"/>
  <c r="K37"/>
  <c r="K36"/>
  <c r="L36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L19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47"/>
  <c r="O334"/>
  <c r="O824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</calcChain>
</file>

<file path=xl/sharedStrings.xml><?xml version="1.0" encoding="utf-8"?>
<sst xmlns="http://schemas.openxmlformats.org/spreadsheetml/2006/main" count="3404" uniqueCount="687">
  <si>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</si>
  <si>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</si>
  <si>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</si>
  <si>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</si>
  <si>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</si>
  <si>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</si>
  <si>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</si>
  <si>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</si>
  <si>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</si>
  <si>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</si>
  <si>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</si>
  <si>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</si>
  <si>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</si>
  <si>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</si>
  <si>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</si>
  <si>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</si>
  <si>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</si>
  <si>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</si>
  <si>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</si>
  <si>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</si>
  <si>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</si>
  <si>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</si>
  <si>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</si>
  <si>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</si>
  <si>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</si>
  <si>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</si>
  <si>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</si>
  <si>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</si>
  <si>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</si>
  <si>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</si>
  <si>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</si>
  <si>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</si>
  <si>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</si>
  <si>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</si>
  <si>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</si>
  <si>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</si>
  <si>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</si>
  <si>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</si>
  <si>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</si>
  <si>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</si>
  <si>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</si>
  <si>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</si>
  <si>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</si>
  <si>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</si>
  <si>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</si>
  <si>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</si>
  <si>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</si>
  <si>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</si>
  <si>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</si>
  <si>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</si>
  <si>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</si>
  <si>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</si>
  <si>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</si>
  <si>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</si>
  <si>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</si>
  <si>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</si>
  <si>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</si>
  <si>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</si>
  <si>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</si>
  <si>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</si>
  <si>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</si>
  <si>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</si>
  <si>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</si>
  <si>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</si>
  <si>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</si>
  <si>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</si>
  <si>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</si>
  <si>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</si>
  <si>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</si>
  <si>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</si>
  <si>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</si>
  <si>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</si>
  <si>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</si>
  <si>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</si>
  <si>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</si>
  <si>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</si>
  <si>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</si>
  <si>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</si>
  <si>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</si>
  <si>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</si>
  <si>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</si>
  <si>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</si>
  <si>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</si>
  <si>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</si>
  <si>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</si>
  <si>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</si>
  <si>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Заведующая МБДОУ № 8 "Теремок"                                                                 М.М. Худжина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</si>
  <si>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</si>
  <si>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</si>
  <si>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</si>
  <si>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</si>
  <si>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</si>
  <si>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</si>
  <si>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</si>
  <si>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</si>
  <si>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</si>
  <si>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</si>
  <si>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</si>
  <si>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</si>
  <si>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</si>
  <si>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</si>
  <si>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</si>
  <si>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</si>
  <si>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</si>
  <si>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</si>
  <si>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</si>
  <si>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</si>
  <si>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</si>
  <si>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</si>
  <si>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</si>
  <si>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</si>
  <si>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</si>
  <si>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</si>
  <si>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</si>
  <si>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</si>
  <si>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</si>
  <si>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</si>
  <si>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</si>
  <si>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</si>
  <si>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</si>
  <si>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</si>
  <si>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</si>
  <si>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</si>
  <si>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</si>
  <si>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</si>
  <si>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</si>
  <si>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</si>
  <si>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</si>
  <si>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</si>
  <si>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</si>
  <si>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</si>
  <si>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</si>
  <si>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</si>
  <si>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</si>
  <si>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</si>
  <si>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</si>
  <si>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</si>
  <si>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</si>
  <si>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</si>
  <si>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</si>
  <si>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</si>
  <si>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</si>
  <si>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</si>
  <si>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</si>
  <si>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</si>
  <si>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</si>
  <si>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</si>
  <si>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</si>
  <si>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</si>
  <si>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</si>
  <si>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</si>
  <si>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</si>
  <si>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</si>
  <si>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</si>
  <si>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</si>
  <si>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</si>
  <si>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</si>
  <si>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</si>
  <si>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</si>
  <si>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</si>
  <si>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</si>
  <si>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</si>
  <si>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</si>
  <si>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</si>
  <si>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</si>
  <si>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</si>
  <si>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</si>
  <si>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</si>
  <si>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</si>
  <si>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</si>
  <si>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</si>
  <si>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</si>
  <si>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</si>
  <si>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</si>
  <si>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</si>
  <si>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</si>
  <si>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</si>
  <si>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</si>
  <si>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</si>
  <si>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</si>
  <si>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</si>
  <si>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</si>
  <si>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</si>
  <si>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</si>
  <si>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</si>
  <si>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</si>
  <si>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</si>
  <si>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</si>
  <si>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</si>
  <si>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</si>
  <si>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</si>
  <si>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</si>
  <si>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</si>
  <si>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</si>
  <si>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</si>
  <si>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</si>
  <si>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</si>
  <si>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</si>
  <si>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</si>
  <si>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</si>
  <si>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</si>
  <si>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</si>
  <si>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</si>
  <si>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</si>
  <si>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</si>
  <si>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</si>
  <si>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</si>
  <si>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</si>
  <si>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</si>
  <si>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</si>
  <si>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</si>
  <si>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</si>
  <si>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</si>
  <si>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</si>
  <si>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</si>
  <si>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</si>
  <si>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</si>
  <si>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</si>
  <si>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</si>
  <si>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</si>
  <si>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</si>
  <si>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</si>
  <si>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</si>
  <si>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</si>
  <si>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</si>
  <si>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</si>
  <si>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</si>
  <si>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</si>
  <si>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</si>
  <si>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</si>
  <si>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</si>
  <si>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</si>
  <si>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</si>
  <si>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</si>
  <si>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</si>
  <si>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</si>
  <si>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</si>
  <si>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</si>
  <si>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</si>
  <si>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</si>
  <si>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</si>
  <si>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</si>
  <si>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</si>
  <si>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</si>
  <si>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</si>
  <si>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</si>
  <si>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</si>
  <si>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</si>
  <si>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</si>
  <si>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</si>
  <si>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</si>
  <si>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</si>
  <si>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</si>
  <si>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</si>
  <si>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</si>
  <si>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</si>
  <si>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</si>
  <si>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</si>
  <si>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</si>
  <si>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</si>
  <si>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</si>
  <si>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</si>
  <si>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</si>
  <si>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</si>
  <si>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</si>
  <si>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</si>
  <si>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</si>
  <si>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</si>
  <si>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</si>
  <si>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</si>
  <si>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</si>
  <si>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</si>
  <si>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</si>
  <si>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</si>
  <si>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</si>
  <si>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</si>
  <si>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</si>
  <si>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</si>
  <si>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</si>
  <si>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</si>
  <si>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</si>
  <si>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</si>
  <si>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</si>
  <si>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</si>
  <si>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</si>
  <si>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</si>
  <si>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</si>
  <si>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</si>
  <si>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</si>
  <si>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</si>
  <si>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</si>
  <si>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</si>
  <si>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</si>
  <si>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</si>
  <si>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</si>
  <si>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</si>
  <si>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</si>
  <si>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</si>
  <si>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</si>
  <si>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</si>
  <si>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</si>
  <si>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</si>
  <si>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</si>
  <si>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</si>
  <si>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</si>
  <si>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</si>
  <si>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</si>
  <si>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</si>
  <si>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</si>
  <si>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</si>
  <si>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</si>
  <si>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</si>
  <si>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</si>
  <si>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</si>
  <si>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</si>
  <si>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</si>
  <si>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</si>
  <si>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</si>
  <si>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</si>
  <si>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</si>
  <si>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</si>
  <si>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</si>
  <si>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</si>
  <si>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</si>
  <si>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</si>
  <si>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</si>
  <si>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</si>
  <si>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</si>
  <si>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</si>
  <si>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</si>
  <si>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</si>
  <si>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</si>
  <si>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</si>
  <si>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</si>
  <si>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</si>
  <si>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</si>
  <si>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</si>
  <si>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</si>
  <si>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</si>
  <si>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</si>
  <si>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</si>
  <si>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</si>
  <si>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</si>
  <si>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</si>
  <si>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</si>
  <si>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</si>
  <si>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</si>
  <si>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</si>
  <si>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</si>
  <si>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</si>
  <si>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</si>
  <si>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</si>
  <si>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</si>
  <si>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</si>
  <si>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</si>
  <si>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</si>
  <si>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</si>
  <si>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</si>
  <si>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</si>
  <si>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</si>
  <si>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</si>
  <si>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</si>
  <si>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</si>
  <si>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</si>
  <si>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</si>
  <si>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</si>
  <si>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</si>
  <si>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</si>
  <si>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</si>
  <si>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</si>
  <si>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</si>
  <si>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</si>
  <si>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</si>
  <si>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</si>
  <si>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</si>
  <si>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</si>
  <si>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</si>
  <si>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</si>
  <si>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</si>
  <si>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</si>
  <si>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</si>
  <si>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</si>
  <si>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</si>
  <si>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</si>
  <si>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</si>
  <si>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</si>
  <si>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</si>
  <si>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</si>
  <si>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</si>
  <si>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</si>
  <si>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</si>
  <si>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</si>
  <si>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</si>
  <si>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</si>
  <si>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</si>
  <si>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</si>
  <si>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</si>
  <si>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</si>
  <si>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</si>
  <si>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</si>
  <si>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</si>
  <si>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</si>
  <si>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</si>
  <si>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</si>
  <si>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</si>
  <si>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</si>
  <si>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</si>
  <si>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</si>
  <si>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</si>
  <si>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</si>
  <si>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</si>
  <si>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</si>
  <si>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</si>
  <si>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</si>
  <si>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</si>
  <si>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</si>
  <si>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</si>
  <si>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</si>
  <si>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</si>
  <si>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</si>
  <si>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</si>
  <si>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</si>
  <si>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</si>
  <si>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</si>
  <si>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</si>
  <si>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</si>
  <si>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</si>
  <si>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</si>
  <si>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</si>
  <si>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</si>
  <si>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</si>
  <si>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</si>
  <si>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</si>
  <si>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</si>
  <si>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</si>
  <si>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</si>
  <si>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</si>
  <si>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</si>
  <si>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</si>
  <si>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</si>
  <si>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</si>
  <si>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</si>
  <si>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</si>
  <si>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</si>
  <si>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</si>
  <si>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</si>
  <si>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</si>
  <si>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</si>
  <si>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</si>
  <si>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</si>
  <si>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</si>
  <si>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</si>
  <si>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</si>
  <si>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</si>
  <si>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</si>
  <si>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</si>
  <si>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</si>
  <si>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</si>
  <si>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</si>
  <si>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</si>
  <si>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</si>
  <si>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</si>
  <si>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</si>
  <si>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</si>
  <si>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</si>
  <si>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</si>
  <si>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</si>
  <si>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</si>
  <si>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</si>
  <si>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</si>
  <si>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</si>
  <si>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</si>
  <si>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</si>
  <si>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</si>
  <si>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</si>
  <si>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</si>
  <si>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</si>
  <si>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</si>
  <si>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</si>
  <si>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</si>
  <si>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</si>
  <si>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</si>
  <si>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</si>
  <si>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</si>
  <si>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</si>
  <si>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</si>
  <si>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</si>
  <si>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</si>
  <si>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</si>
  <si>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</si>
  <si>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</si>
  <si>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</si>
  <si>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</si>
  <si>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</si>
  <si>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</si>
  <si>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</si>
  <si>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</si>
  <si>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</si>
  <si>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</si>
  <si>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</si>
  <si>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</si>
  <si>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</si>
  <si>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</si>
  <si>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</si>
  <si>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</si>
  <si>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</si>
  <si>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</si>
  <si>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</si>
  <si>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</si>
  <si>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</si>
  <si>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</si>
  <si>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</si>
  <si>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</si>
  <si>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</si>
  <si>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</si>
  <si>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</si>
  <si>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</si>
  <si>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</si>
  <si>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</si>
  <si>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</si>
  <si>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</si>
  <si>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</si>
  <si>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</si>
  <si>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</si>
  <si>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</si>
  <si>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</si>
  <si>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</si>
  <si>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</si>
  <si>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</si>
  <si>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</si>
  <si>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</si>
  <si>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</si>
  <si>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</si>
  <si>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</si>
  <si>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</si>
  <si>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</si>
  <si>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</si>
  <si>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</si>
  <si>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</si>
  <si>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</si>
  <si>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</si>
  <si>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</si>
  <si>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</si>
  <si>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</si>
  <si>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</si>
  <si>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</si>
  <si>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</si>
  <si>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</si>
  <si>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</si>
  <si>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</si>
  <si>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</si>
  <si>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</si>
  <si>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</si>
  <si>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</si>
  <si>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</si>
  <si>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</si>
  <si>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</si>
  <si>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</si>
  <si>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</si>
  <si>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</si>
  <si>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</si>
  <si>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</si>
  <si>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</si>
  <si>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</si>
  <si>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</si>
  <si>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</si>
  <si>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</si>
  <si>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</si>
  <si>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</si>
  <si>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</si>
  <si>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</si>
  <si>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</si>
  <si>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</si>
  <si>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</si>
  <si>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</si>
  <si>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</si>
  <si>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</si>
  <si>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</si>
  <si>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</si>
  <si>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</si>
  <si>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</si>
  <si>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</si>
  <si>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</si>
  <si>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</si>
  <si>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</si>
  <si>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</si>
  <si>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</si>
  <si>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</si>
  <si>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</si>
  <si>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</si>
  <si>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</si>
  <si>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</si>
  <si>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</si>
  <si>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</si>
  <si>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</si>
  <si>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</si>
  <si>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</si>
  <si>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</si>
  <si>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</si>
  <si>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</si>
  <si>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</si>
  <si>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</si>
  <si>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</si>
  <si>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</si>
  <si>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</si>
  <si>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</si>
  <si>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</si>
  <si>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</si>
  <si>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</si>
  <si>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</si>
  <si>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</si>
  <si>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</si>
  <si>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</si>
  <si>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</si>
  <si>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</si>
  <si>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</si>
  <si>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</si>
  <si>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</si>
  <si>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</si>
  <si>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</si>
  <si>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</si>
  <si>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</si>
  <si>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</si>
  <si>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</si>
  <si>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</si>
  <si>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</si>
  <si>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</si>
  <si>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</si>
  <si>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</si>
  <si>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</si>
  <si>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</si>
  <si>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</si>
  <si>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</si>
  <si>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</si>
  <si>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</si>
  <si>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</si>
  <si>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</si>
  <si>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</si>
  <si>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</si>
  <si>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</si>
  <si>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</si>
  <si>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</si>
  <si>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</si>
  <si>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</si>
  <si>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</si>
  <si>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</si>
  <si>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</si>
  <si>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</si>
  <si>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</si>
  <si>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</si>
  <si>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</si>
  <si>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</si>
  <si>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</si>
  <si>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</si>
  <si>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</si>
  <si>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</si>
  <si>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</si>
  <si>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</si>
  <si>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</si>
  <si>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</si>
  <si>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</si>
  <si>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</si>
  <si>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</si>
  <si>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</si>
  <si>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</si>
  <si>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</si>
  <si>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</si>
  <si>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</si>
  <si>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</si>
  <si>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</si>
  <si>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</si>
  <si>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</si>
  <si>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</si>
  <si>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</si>
  <si>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лет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</si>
  <si>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</si>
  <si>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</si>
  <si>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</si>
  <si>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</si>
  <si>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</si>
  <si>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</si>
  <si>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</si>
  <si>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1 квартал 2017 г.</t>
  </si>
  <si>
    <t>07.04.2017г.</t>
  </si>
  <si>
    <t>Человекочас</t>
  </si>
  <si>
    <t>Фактическое значение за 1 квартал 2017 года</t>
  </si>
  <si>
    <t>услуга выполнена в полном объеме за 1 квартал 2017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</si>
</sst>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justify"/>
    </xf>
    <xf numFmtId="0" fontId="8" fillId="0" borderId="8" xfId="0" applyFont="1" applyBorder="1" applyAlignment="1">
      <alignment horizontal="center" vertical="justify"/>
    </xf>
    <xf numFmtId="0" fontId="10" fillId="0" borderId="0" xfId="0" applyFont="1" applyAlignment="1">
      <alignment horizontal="center" vertical="center" wrapText="1"/>
    </xf>
    <xf numFmtId="0" fontId="8" fillId="6" borderId="2" xfId="0" applyFont="1" applyFill="1" applyBorder="1" applyAlignment="1">
      <alignment horizontal="left"/>
    </xf>
    <xf numFmtId="0" fontId="0" fillId="6" borderId="4" xfId="0" applyFill="1" applyBorder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9" t="s">
        <v>431</v>
      </c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9" t="s">
        <v>432</v>
      </c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433</v>
      </c>
      <c r="G10" s="94"/>
      <c r="H10" s="94"/>
      <c r="I10" s="94"/>
      <c r="J10" s="94"/>
      <c r="K10" s="19" t="s">
        <v>426</v>
      </c>
      <c r="L10" s="19" t="s">
        <v>427</v>
      </c>
      <c r="M10" s="94" t="s">
        <v>428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437</v>
      </c>
      <c r="N11" s="19" t="s">
        <v>438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20"/>
      <c r="M12" s="19"/>
      <c r="N12" s="19" t="s">
        <v>443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20"/>
      <c r="M13" s="19"/>
      <c r="N13" s="19" t="s">
        <v>443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20"/>
      <c r="M14" s="19"/>
      <c r="N14" s="19" t="s">
        <v>443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20"/>
      <c r="M15" s="19"/>
      <c r="N15" s="19" t="s">
        <v>443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21"/>
      <c r="M16" s="19" t="s">
        <v>458</v>
      </c>
      <c r="N16" s="19" t="s">
        <v>438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459</v>
      </c>
      <c r="G17" s="94"/>
      <c r="H17" s="94"/>
      <c r="I17" s="94"/>
      <c r="J17" s="94"/>
      <c r="K17" s="20" t="s">
        <v>429</v>
      </c>
      <c r="L17" s="20" t="s">
        <v>430</v>
      </c>
      <c r="M17" s="94" t="s">
        <v>428</v>
      </c>
      <c r="N17" s="94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443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467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467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443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443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9" t="s">
        <v>477</v>
      </c>
      <c r="G25" s="90"/>
      <c r="H25" s="90"/>
      <c r="I25" s="90"/>
      <c r="J25" s="90"/>
      <c r="K25" s="90"/>
      <c r="L25" s="90"/>
      <c r="M25" s="90"/>
      <c r="N25" s="90"/>
      <c r="O25" s="9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9" t="s">
        <v>432</v>
      </c>
      <c r="G26" s="90"/>
      <c r="H26" s="90"/>
      <c r="I26" s="90"/>
      <c r="J26" s="90"/>
      <c r="K26" s="90"/>
      <c r="L26" s="90"/>
      <c r="M26" s="90"/>
      <c r="N26" s="90"/>
      <c r="O26" s="9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433</v>
      </c>
      <c r="G27" s="94"/>
      <c r="H27" s="94"/>
      <c r="I27" s="94"/>
      <c r="J27" s="94"/>
      <c r="K27" s="19" t="s">
        <v>426</v>
      </c>
      <c r="L27" s="19" t="s">
        <v>427</v>
      </c>
      <c r="M27" s="94" t="s">
        <v>428</v>
      </c>
      <c r="N27" s="94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437</v>
      </c>
      <c r="N28" s="19" t="s">
        <v>438</v>
      </c>
      <c r="O28" s="9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105"/>
      <c r="M29" s="20" t="s">
        <v>480</v>
      </c>
      <c r="N29" s="19" t="s">
        <v>443</v>
      </c>
      <c r="O29" s="9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105"/>
      <c r="M30" s="20"/>
      <c r="N30" s="19" t="s">
        <v>443</v>
      </c>
      <c r="O30" s="9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105"/>
      <c r="M31" s="20"/>
      <c r="N31" s="19" t="s">
        <v>443</v>
      </c>
      <c r="O31" s="9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105"/>
      <c r="M32" s="19" t="s">
        <v>485</v>
      </c>
      <c r="N32" s="19" t="s">
        <v>443</v>
      </c>
      <c r="O32" s="9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106"/>
      <c r="M33" s="19" t="s">
        <v>458</v>
      </c>
      <c r="N33" s="19" t="s">
        <v>438</v>
      </c>
      <c r="O33" s="9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459</v>
      </c>
      <c r="G34" s="94"/>
      <c r="H34" s="94"/>
      <c r="I34" s="94"/>
      <c r="J34" s="94"/>
      <c r="K34" s="20" t="s">
        <v>429</v>
      </c>
      <c r="L34" s="20" t="s">
        <v>430</v>
      </c>
      <c r="M34" s="95" t="s">
        <v>428</v>
      </c>
      <c r="N34" s="95"/>
      <c r="O34" s="9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443</v>
      </c>
      <c r="O36" s="9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487</v>
      </c>
      <c r="O37" s="9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487</v>
      </c>
      <c r="O38" s="9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443</v>
      </c>
      <c r="O39" s="9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485</v>
      </c>
      <c r="N40" s="19" t="s">
        <v>443</v>
      </c>
      <c r="O40" s="10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9" t="s">
        <v>488</v>
      </c>
      <c r="G42" s="90"/>
      <c r="H42" s="90"/>
      <c r="I42" s="90"/>
      <c r="J42" s="90"/>
      <c r="K42" s="90"/>
      <c r="L42" s="90"/>
      <c r="M42" s="90"/>
      <c r="N42" s="90"/>
      <c r="O42" s="9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9" t="s">
        <v>432</v>
      </c>
      <c r="G43" s="90"/>
      <c r="H43" s="90"/>
      <c r="I43" s="90"/>
      <c r="J43" s="90"/>
      <c r="K43" s="90"/>
      <c r="L43" s="90"/>
      <c r="M43" s="90"/>
      <c r="N43" s="90"/>
      <c r="O43" s="9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433</v>
      </c>
      <c r="G44" s="94"/>
      <c r="H44" s="94"/>
      <c r="I44" s="94"/>
      <c r="J44" s="94"/>
      <c r="K44" s="19" t="s">
        <v>426</v>
      </c>
      <c r="L44" s="19" t="s">
        <v>427</v>
      </c>
      <c r="M44" s="94" t="s">
        <v>428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438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105"/>
      <c r="M46" s="20"/>
      <c r="N46" s="19" t="s">
        <v>443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105"/>
      <c r="M47" s="20"/>
      <c r="N47" s="19" t="s">
        <v>443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105"/>
      <c r="M48" s="20"/>
      <c r="N48" s="19" t="s">
        <v>443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105"/>
      <c r="M49" s="20"/>
      <c r="N49" s="19" t="s">
        <v>443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106"/>
      <c r="M50" s="20"/>
      <c r="N50" s="19" t="s">
        <v>438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459</v>
      </c>
      <c r="G51" s="94"/>
      <c r="H51" s="94"/>
      <c r="I51" s="94"/>
      <c r="J51" s="94"/>
      <c r="K51" s="20" t="s">
        <v>429</v>
      </c>
      <c r="L51" s="20" t="s">
        <v>430</v>
      </c>
      <c r="M51" s="95" t="s">
        <v>428</v>
      </c>
      <c r="N51" s="95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31">
        <v>242</v>
      </c>
      <c r="J53" s="31">
        <v>242</v>
      </c>
      <c r="K53" s="32">
        <f>J53/I53</f>
        <v>1</v>
      </c>
      <c r="L53" s="98">
        <f>(K53+K54+K55+K56+K57)/5</f>
        <v>1</v>
      </c>
      <c r="M53" s="20"/>
      <c r="N53" s="19" t="s">
        <v>443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2">
        <f>J54/I54</f>
        <v>1</v>
      </c>
      <c r="L54" s="105"/>
      <c r="M54" s="20"/>
      <c r="N54" s="20" t="s">
        <v>487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2">
        <f>J55/I55</f>
        <v>1</v>
      </c>
      <c r="L55" s="105"/>
      <c r="M55" s="20"/>
      <c r="N55" s="20" t="s">
        <v>487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2">
        <f>J56/I56</f>
        <v>1</v>
      </c>
      <c r="L56" s="105"/>
      <c r="M56" s="20"/>
      <c r="N56" s="19" t="s">
        <v>443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2">
        <f>J57/I57</f>
        <v>1</v>
      </c>
      <c r="L57" s="106"/>
      <c r="M57" s="20"/>
      <c r="N57" s="19" t="s">
        <v>443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9" t="s">
        <v>496</v>
      </c>
      <c r="G59" s="90"/>
      <c r="H59" s="90"/>
      <c r="I59" s="90"/>
      <c r="J59" s="90"/>
      <c r="K59" s="90"/>
      <c r="L59" s="90"/>
      <c r="M59" s="90"/>
      <c r="N59" s="90"/>
      <c r="O59" s="9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9" t="s">
        <v>432</v>
      </c>
      <c r="G60" s="90"/>
      <c r="H60" s="90"/>
      <c r="I60" s="90"/>
      <c r="J60" s="90"/>
      <c r="K60" s="90"/>
      <c r="L60" s="90"/>
      <c r="M60" s="90"/>
      <c r="N60" s="90"/>
      <c r="O60" s="9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433</v>
      </c>
      <c r="G61" s="94"/>
      <c r="H61" s="94"/>
      <c r="I61" s="94"/>
      <c r="J61" s="94"/>
      <c r="K61" s="19" t="s">
        <v>426</v>
      </c>
      <c r="L61" s="19" t="s">
        <v>427</v>
      </c>
      <c r="M61" s="94" t="s">
        <v>428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437</v>
      </c>
      <c r="N62" s="19" t="s">
        <v>438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105"/>
      <c r="M63" s="19"/>
      <c r="N63" s="19" t="s">
        <v>443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105"/>
      <c r="M64" s="19"/>
      <c r="N64" s="19" t="s">
        <v>443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105"/>
      <c r="M65" s="19"/>
      <c r="N65" s="19" t="s">
        <v>443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105"/>
      <c r="M66" s="19"/>
      <c r="N66" s="19" t="s">
        <v>443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106"/>
      <c r="M67" s="19" t="s">
        <v>458</v>
      </c>
      <c r="N67" s="19" t="s">
        <v>438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459</v>
      </c>
      <c r="G68" s="94"/>
      <c r="H68" s="94"/>
      <c r="I68" s="94"/>
      <c r="J68" s="94"/>
      <c r="K68" s="20" t="s">
        <v>429</v>
      </c>
      <c r="L68" s="20" t="s">
        <v>430</v>
      </c>
      <c r="M68" s="95" t="s">
        <v>428</v>
      </c>
      <c r="N68" s="95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443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487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487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443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443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9" t="s">
        <v>504</v>
      </c>
      <c r="G76" s="90"/>
      <c r="H76" s="90"/>
      <c r="I76" s="90"/>
      <c r="J76" s="90"/>
      <c r="K76" s="90"/>
      <c r="L76" s="90"/>
      <c r="M76" s="90"/>
      <c r="N76" s="90"/>
      <c r="O76" s="9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9" t="s">
        <v>432</v>
      </c>
      <c r="G77" s="90"/>
      <c r="H77" s="90"/>
      <c r="I77" s="90"/>
      <c r="J77" s="90"/>
      <c r="K77" s="90"/>
      <c r="L77" s="90"/>
      <c r="M77" s="90"/>
      <c r="N77" s="90"/>
      <c r="O77" s="9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433</v>
      </c>
      <c r="G78" s="94"/>
      <c r="H78" s="94"/>
      <c r="I78" s="94"/>
      <c r="J78" s="94"/>
      <c r="K78" s="19" t="s">
        <v>426</v>
      </c>
      <c r="L78" s="19" t="s">
        <v>427</v>
      </c>
      <c r="M78" s="94" t="s">
        <v>428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437</v>
      </c>
      <c r="N79" s="19" t="s">
        <v>438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105"/>
      <c r="M80" s="20"/>
      <c r="N80" s="19" t="s">
        <v>443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105"/>
      <c r="M81" s="20"/>
      <c r="N81" s="19" t="s">
        <v>443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105"/>
      <c r="M82" s="20"/>
      <c r="N82" s="19" t="s">
        <v>443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105"/>
      <c r="M83" s="20"/>
      <c r="N83" s="19" t="s">
        <v>443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106"/>
      <c r="M84" s="19" t="s">
        <v>458</v>
      </c>
      <c r="N84" s="19" t="s">
        <v>438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459</v>
      </c>
      <c r="G85" s="94"/>
      <c r="H85" s="94"/>
      <c r="I85" s="94"/>
      <c r="J85" s="94"/>
      <c r="K85" s="20" t="s">
        <v>429</v>
      </c>
      <c r="L85" s="20" t="s">
        <v>430</v>
      </c>
      <c r="M85" s="95" t="s">
        <v>428</v>
      </c>
      <c r="N85" s="95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443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487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487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512</v>
      </c>
      <c r="N90" s="19" t="s">
        <v>443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443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9" t="s">
        <v>513</v>
      </c>
      <c r="G93" s="90"/>
      <c r="H93" s="90"/>
      <c r="I93" s="90"/>
      <c r="J93" s="90"/>
      <c r="K93" s="90"/>
      <c r="L93" s="90"/>
      <c r="M93" s="90"/>
      <c r="N93" s="90"/>
      <c r="O93" s="9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9" t="s">
        <v>432</v>
      </c>
      <c r="G94" s="90"/>
      <c r="H94" s="90"/>
      <c r="I94" s="90"/>
      <c r="J94" s="90"/>
      <c r="K94" s="90"/>
      <c r="L94" s="90"/>
      <c r="M94" s="90"/>
      <c r="N94" s="90"/>
      <c r="O94" s="9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433</v>
      </c>
      <c r="G95" s="94"/>
      <c r="H95" s="94"/>
      <c r="I95" s="94"/>
      <c r="J95" s="94"/>
      <c r="K95" s="19" t="s">
        <v>426</v>
      </c>
      <c r="L95" s="19" t="s">
        <v>427</v>
      </c>
      <c r="M95" s="94" t="s">
        <v>428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3">
        <v>70</v>
      </c>
      <c r="K96" s="21">
        <f>J96/20</f>
        <v>3.5</v>
      </c>
      <c r="L96" s="98">
        <f>(K96+K97+K98+K99+K100+K101)/6</f>
        <v>1.9166666666666667</v>
      </c>
      <c r="M96" s="19" t="s">
        <v>437</v>
      </c>
      <c r="N96" s="19" t="s">
        <v>438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443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105"/>
      <c r="M98" s="20"/>
      <c r="N98" s="19" t="s">
        <v>443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105"/>
      <c r="M99" s="20"/>
      <c r="N99" s="19" t="s">
        <v>443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105"/>
      <c r="M100" s="20"/>
      <c r="N100" s="19" t="s">
        <v>443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106"/>
      <c r="M101" s="19" t="s">
        <v>458</v>
      </c>
      <c r="N101" s="19" t="s">
        <v>438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459</v>
      </c>
      <c r="G102" s="94"/>
      <c r="H102" s="94"/>
      <c r="I102" s="94"/>
      <c r="J102" s="94"/>
      <c r="K102" s="20" t="s">
        <v>429</v>
      </c>
      <c r="L102" s="20" t="s">
        <v>430</v>
      </c>
      <c r="M102" s="95" t="s">
        <v>428</v>
      </c>
      <c r="N102" s="95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443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487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487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443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443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9" t="s">
        <v>523</v>
      </c>
      <c r="G110" s="90"/>
      <c r="H110" s="90"/>
      <c r="I110" s="90"/>
      <c r="J110" s="90"/>
      <c r="K110" s="90"/>
      <c r="L110" s="90"/>
      <c r="M110" s="90"/>
      <c r="N110" s="90"/>
      <c r="O110" s="9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9" t="s">
        <v>432</v>
      </c>
      <c r="G111" s="90"/>
      <c r="H111" s="90"/>
      <c r="I111" s="90"/>
      <c r="J111" s="90"/>
      <c r="K111" s="90"/>
      <c r="L111" s="90"/>
      <c r="M111" s="90"/>
      <c r="N111" s="90"/>
      <c r="O111" s="9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433</v>
      </c>
      <c r="G112" s="94"/>
      <c r="H112" s="94"/>
      <c r="I112" s="94"/>
      <c r="J112" s="94"/>
      <c r="K112" s="19" t="s">
        <v>426</v>
      </c>
      <c r="L112" s="19" t="s">
        <v>427</v>
      </c>
      <c r="M112" s="94" t="s">
        <v>428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437</v>
      </c>
      <c r="N113" s="19" t="s">
        <v>438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105"/>
      <c r="M114" s="20"/>
      <c r="N114" s="19" t="s">
        <v>443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105"/>
      <c r="M115" s="20"/>
      <c r="N115" s="19" t="s">
        <v>443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105"/>
      <c r="M116" s="20"/>
      <c r="N116" s="19" t="s">
        <v>443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105"/>
      <c r="M117" s="20"/>
      <c r="N117" s="19" t="s">
        <v>443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106"/>
      <c r="M118" s="19" t="s">
        <v>458</v>
      </c>
      <c r="N118" s="19" t="s">
        <v>438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459</v>
      </c>
      <c r="G119" s="94"/>
      <c r="H119" s="94"/>
      <c r="I119" s="94"/>
      <c r="J119" s="94"/>
      <c r="K119" s="20" t="s">
        <v>429</v>
      </c>
      <c r="L119" s="20" t="s">
        <v>430</v>
      </c>
      <c r="M119" s="95" t="s">
        <v>428</v>
      </c>
      <c r="N119" s="95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443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487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487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443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443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9" t="s">
        <v>532</v>
      </c>
      <c r="G127" s="90"/>
      <c r="H127" s="90"/>
      <c r="I127" s="90"/>
      <c r="J127" s="90"/>
      <c r="K127" s="90"/>
      <c r="L127" s="90"/>
      <c r="M127" s="90"/>
      <c r="N127" s="90"/>
      <c r="O127" s="9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9" t="s">
        <v>432</v>
      </c>
      <c r="G128" s="90"/>
      <c r="H128" s="90"/>
      <c r="I128" s="90"/>
      <c r="J128" s="90"/>
      <c r="K128" s="90"/>
      <c r="L128" s="90"/>
      <c r="M128" s="90"/>
      <c r="N128" s="90"/>
      <c r="O128" s="9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433</v>
      </c>
      <c r="G129" s="94"/>
      <c r="H129" s="94"/>
      <c r="I129" s="94"/>
      <c r="J129" s="94"/>
      <c r="K129" s="19" t="s">
        <v>426</v>
      </c>
      <c r="L129" s="19" t="s">
        <v>427</v>
      </c>
      <c r="M129" s="94" t="s">
        <v>428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437</v>
      </c>
      <c r="N130" s="19" t="s">
        <v>438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105"/>
      <c r="M131" s="20"/>
      <c r="N131" s="19" t="s">
        <v>443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105"/>
      <c r="M132" s="20"/>
      <c r="N132" s="19" t="s">
        <v>443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105"/>
      <c r="M133" s="20"/>
      <c r="N133" s="19" t="s">
        <v>443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105"/>
      <c r="M134" s="20"/>
      <c r="N134" s="19" t="s">
        <v>443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106"/>
      <c r="M135" s="19" t="s">
        <v>458</v>
      </c>
      <c r="N135" s="19" t="s">
        <v>438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459</v>
      </c>
      <c r="G136" s="94"/>
      <c r="H136" s="94"/>
      <c r="I136" s="94"/>
      <c r="J136" s="94"/>
      <c r="K136" s="20" t="s">
        <v>429</v>
      </c>
      <c r="L136" s="20" t="s">
        <v>430</v>
      </c>
      <c r="M136" s="95" t="s">
        <v>428</v>
      </c>
      <c r="N136" s="95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2">
        <f>J138/I138</f>
        <v>1</v>
      </c>
      <c r="L138" s="98">
        <f>(K138+K139+K140+K141+K142)/5</f>
        <v>1</v>
      </c>
      <c r="M138" s="20"/>
      <c r="N138" s="19" t="s">
        <v>443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2">
        <f>J139/I139</f>
        <v>1</v>
      </c>
      <c r="L139" s="105"/>
      <c r="M139" s="20"/>
      <c r="N139" s="19" t="s">
        <v>487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2">
        <f>J140/I140</f>
        <v>1</v>
      </c>
      <c r="L140" s="105"/>
      <c r="M140" s="20"/>
      <c r="N140" s="20" t="s">
        <v>487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2">
        <f>J141/I141</f>
        <v>1</v>
      </c>
      <c r="L141" s="105"/>
      <c r="M141" s="20"/>
      <c r="N141" s="19" t="s">
        <v>443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2">
        <f>J142/I142</f>
        <v>1</v>
      </c>
      <c r="L142" s="106"/>
      <c r="M142" s="20"/>
      <c r="N142" s="19" t="s">
        <v>443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9" t="s">
        <v>539</v>
      </c>
      <c r="G144" s="90"/>
      <c r="H144" s="90"/>
      <c r="I144" s="90"/>
      <c r="J144" s="90"/>
      <c r="K144" s="90"/>
      <c r="L144" s="90"/>
      <c r="M144" s="90"/>
      <c r="N144" s="90"/>
      <c r="O144" s="9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9" t="s">
        <v>432</v>
      </c>
      <c r="G145" s="90"/>
      <c r="H145" s="90"/>
      <c r="I145" s="90"/>
      <c r="J145" s="90"/>
      <c r="K145" s="90"/>
      <c r="L145" s="90"/>
      <c r="M145" s="90"/>
      <c r="N145" s="90"/>
      <c r="O145" s="9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433</v>
      </c>
      <c r="G146" s="94"/>
      <c r="H146" s="94"/>
      <c r="I146" s="94"/>
      <c r="J146" s="94"/>
      <c r="K146" s="19" t="s">
        <v>426</v>
      </c>
      <c r="L146" s="19" t="s">
        <v>427</v>
      </c>
      <c r="M146" s="94" t="s">
        <v>428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437</v>
      </c>
      <c r="N147" s="34" t="s">
        <v>438</v>
      </c>
      <c r="O147" s="9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105"/>
      <c r="M148" s="20"/>
      <c r="N148" s="34" t="s">
        <v>443</v>
      </c>
      <c r="O148" s="9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105"/>
      <c r="M149" s="20"/>
      <c r="N149" s="34" t="s">
        <v>443</v>
      </c>
      <c r="O149" s="9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105"/>
      <c r="M150" s="20"/>
      <c r="N150" s="34" t="s">
        <v>443</v>
      </c>
      <c r="O150" s="9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105"/>
      <c r="M151" s="19"/>
      <c r="N151" s="34" t="s">
        <v>443</v>
      </c>
      <c r="O151" s="9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106"/>
      <c r="M152" s="19" t="s">
        <v>458</v>
      </c>
      <c r="N152" s="34" t="s">
        <v>438</v>
      </c>
      <c r="O152" s="9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459</v>
      </c>
      <c r="G153" s="94"/>
      <c r="H153" s="94"/>
      <c r="I153" s="94"/>
      <c r="J153" s="94"/>
      <c r="K153" s="20" t="s">
        <v>429</v>
      </c>
      <c r="L153" s="20" t="s">
        <v>430</v>
      </c>
      <c r="M153" s="95" t="s">
        <v>428</v>
      </c>
      <c r="N153" s="101"/>
      <c r="O153" s="9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5"/>
      <c r="O154" s="9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2">
        <f>J155/I155</f>
        <v>1</v>
      </c>
      <c r="L155" s="98">
        <f>(K155+K156+K157+K158+K159)/5</f>
        <v>1</v>
      </c>
      <c r="M155" s="20"/>
      <c r="N155" s="34" t="s">
        <v>443</v>
      </c>
      <c r="O155" s="9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2">
        <f>J156/I156</f>
        <v>1</v>
      </c>
      <c r="L156" s="105"/>
      <c r="M156" s="20"/>
      <c r="N156" s="34" t="s">
        <v>487</v>
      </c>
      <c r="O156" s="9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2">
        <f>J157/I157</f>
        <v>1</v>
      </c>
      <c r="L157" s="105"/>
      <c r="M157" s="20"/>
      <c r="N157" s="35" t="s">
        <v>487</v>
      </c>
      <c r="O157" s="9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2">
        <f>J158/I158</f>
        <v>1</v>
      </c>
      <c r="L158" s="105"/>
      <c r="M158" s="20"/>
      <c r="N158" s="34" t="s">
        <v>443</v>
      </c>
      <c r="O158" s="9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2">
        <f>J159/I159</f>
        <v>1</v>
      </c>
      <c r="L159" s="106"/>
      <c r="M159" s="20"/>
      <c r="N159" s="34" t="s">
        <v>443</v>
      </c>
      <c r="O159" s="9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9" t="s">
        <v>547</v>
      </c>
      <c r="G161" s="90"/>
      <c r="H161" s="90"/>
      <c r="I161" s="90"/>
      <c r="J161" s="90"/>
      <c r="K161" s="90"/>
      <c r="L161" s="90"/>
      <c r="M161" s="90"/>
      <c r="N161" s="90"/>
      <c r="O161" s="9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9" t="s">
        <v>432</v>
      </c>
      <c r="G162" s="90"/>
      <c r="H162" s="90"/>
      <c r="I162" s="90"/>
      <c r="J162" s="90"/>
      <c r="K162" s="90"/>
      <c r="L162" s="90"/>
      <c r="M162" s="90"/>
      <c r="N162" s="90"/>
      <c r="O162" s="9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433</v>
      </c>
      <c r="G163" s="94"/>
      <c r="H163" s="94"/>
      <c r="I163" s="94"/>
      <c r="J163" s="94"/>
      <c r="K163" s="19" t="s">
        <v>426</v>
      </c>
      <c r="L163" s="19" t="s">
        <v>427</v>
      </c>
      <c r="M163" s="94" t="s">
        <v>428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437</v>
      </c>
      <c r="N164" s="19" t="s">
        <v>438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105"/>
      <c r="M165" s="20"/>
      <c r="N165" s="19" t="s">
        <v>443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105"/>
      <c r="M166" s="20"/>
      <c r="N166" s="19" t="s">
        <v>443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105"/>
      <c r="M167" s="20"/>
      <c r="N167" s="19" t="s">
        <v>443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105"/>
      <c r="M168" s="20"/>
      <c r="N168" s="19" t="s">
        <v>443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106"/>
      <c r="M169" s="19"/>
      <c r="N169" s="19" t="s">
        <v>438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459</v>
      </c>
      <c r="G170" s="94"/>
      <c r="H170" s="94"/>
      <c r="I170" s="94"/>
      <c r="J170" s="94"/>
      <c r="K170" s="20" t="s">
        <v>429</v>
      </c>
      <c r="L170" s="20" t="s">
        <v>430</v>
      </c>
      <c r="M170" s="95" t="s">
        <v>428</v>
      </c>
      <c r="N170" s="95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2">
        <f>J172/I172</f>
        <v>1</v>
      </c>
      <c r="L172" s="98">
        <f>(K172+K173+K174+K175+K176)/5</f>
        <v>1</v>
      </c>
      <c r="M172" s="20"/>
      <c r="N172" s="19" t="s">
        <v>443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2">
        <f>J173/I173</f>
        <v>1</v>
      </c>
      <c r="L173" s="105"/>
      <c r="M173" s="20"/>
      <c r="N173" s="19" t="s">
        <v>487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2">
        <f>J174/I174</f>
        <v>1</v>
      </c>
      <c r="L174" s="105"/>
      <c r="M174" s="20"/>
      <c r="N174" s="20" t="s">
        <v>487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2">
        <f>J175/I175</f>
        <v>1</v>
      </c>
      <c r="L175" s="105"/>
      <c r="M175" s="20"/>
      <c r="N175" s="19" t="s">
        <v>443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2">
        <f>J176/I176</f>
        <v>1</v>
      </c>
      <c r="L176" s="106"/>
      <c r="M176" s="20"/>
      <c r="N176" s="19" t="s">
        <v>443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9" t="s">
        <v>555</v>
      </c>
      <c r="G178" s="90"/>
      <c r="H178" s="90"/>
      <c r="I178" s="90"/>
      <c r="J178" s="90"/>
      <c r="K178" s="90"/>
      <c r="L178" s="90"/>
      <c r="M178" s="90"/>
      <c r="N178" s="90"/>
      <c r="O178" s="9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9" t="s">
        <v>432</v>
      </c>
      <c r="G179" s="90"/>
      <c r="H179" s="90"/>
      <c r="I179" s="90"/>
      <c r="J179" s="90"/>
      <c r="K179" s="90"/>
      <c r="L179" s="90"/>
      <c r="M179" s="90"/>
      <c r="N179" s="90"/>
      <c r="O179" s="9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433</v>
      </c>
      <c r="G180" s="94"/>
      <c r="H180" s="94"/>
      <c r="I180" s="94"/>
      <c r="J180" s="94"/>
      <c r="K180" s="19" t="s">
        <v>426</v>
      </c>
      <c r="L180" s="19" t="s">
        <v>427</v>
      </c>
      <c r="M180" s="94" t="s">
        <v>428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437</v>
      </c>
      <c r="N181" s="19" t="s">
        <v>438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105"/>
      <c r="M182" s="20" t="s">
        <v>480</v>
      </c>
      <c r="N182" s="19" t="s">
        <v>443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105"/>
      <c r="M183" s="20"/>
      <c r="N183" s="19" t="s">
        <v>443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105"/>
      <c r="M184" s="20"/>
      <c r="N184" s="19" t="s">
        <v>443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105"/>
      <c r="M185" s="19" t="s">
        <v>485</v>
      </c>
      <c r="N185" s="19" t="s">
        <v>443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106"/>
      <c r="M186" s="19" t="s">
        <v>458</v>
      </c>
      <c r="N186" s="19" t="s">
        <v>438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459</v>
      </c>
      <c r="G187" s="94"/>
      <c r="H187" s="94"/>
      <c r="I187" s="94"/>
      <c r="J187" s="94"/>
      <c r="K187" s="20" t="s">
        <v>429</v>
      </c>
      <c r="L187" s="20" t="s">
        <v>430</v>
      </c>
      <c r="M187" s="95" t="s">
        <v>428</v>
      </c>
      <c r="N187" s="95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2">
        <f>J189/I189</f>
        <v>1</v>
      </c>
      <c r="L189" s="98">
        <f>(K189+K190+K191+K192+K193)/5</f>
        <v>1.0893049932523617</v>
      </c>
      <c r="M189" s="20"/>
      <c r="N189" s="19" t="s">
        <v>443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2">
        <f>J190/I190</f>
        <v>1</v>
      </c>
      <c r="L190" s="105"/>
      <c r="M190" s="20"/>
      <c r="N190" s="19" t="s">
        <v>487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2">
        <f>J191/I191</f>
        <v>1</v>
      </c>
      <c r="L191" s="105"/>
      <c r="M191" s="20"/>
      <c r="N191" s="20" t="s">
        <v>487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2">
        <f>J192/I192</f>
        <v>1.4166666666666667</v>
      </c>
      <c r="L192" s="105"/>
      <c r="M192" s="19" t="s">
        <v>512</v>
      </c>
      <c r="N192" s="19" t="s">
        <v>443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2">
        <f>J193/I193</f>
        <v>1.0298582995951417</v>
      </c>
      <c r="L193" s="106"/>
      <c r="M193" s="20" t="s">
        <v>563</v>
      </c>
      <c r="N193" s="19" t="s">
        <v>443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9" t="s">
        <v>564</v>
      </c>
      <c r="G195" s="90"/>
      <c r="H195" s="90"/>
      <c r="I195" s="90"/>
      <c r="J195" s="90"/>
      <c r="K195" s="90"/>
      <c r="L195" s="90"/>
      <c r="M195" s="90"/>
      <c r="N195" s="90"/>
      <c r="O195" s="9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9" t="s">
        <v>432</v>
      </c>
      <c r="G196" s="90"/>
      <c r="H196" s="90"/>
      <c r="I196" s="90"/>
      <c r="J196" s="90"/>
      <c r="K196" s="90"/>
      <c r="L196" s="90"/>
      <c r="M196" s="90"/>
      <c r="N196" s="90"/>
      <c r="O196" s="9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433</v>
      </c>
      <c r="G197" s="94"/>
      <c r="H197" s="94"/>
      <c r="I197" s="94"/>
      <c r="J197" s="94"/>
      <c r="K197" s="19" t="s">
        <v>426</v>
      </c>
      <c r="L197" s="19" t="s">
        <v>427</v>
      </c>
      <c r="M197" s="94" t="s">
        <v>428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2">
        <f>J198/20</f>
        <v>3.5</v>
      </c>
      <c r="L198" s="98">
        <f>(K198+K199+K200+K201+K202+K203)/6</f>
        <v>1.9198592375366568</v>
      </c>
      <c r="M198" s="19" t="s">
        <v>437</v>
      </c>
      <c r="N198" s="19" t="s">
        <v>438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2">
        <f>J199/5500</f>
        <v>1.011090909090909</v>
      </c>
      <c r="L199" s="105"/>
      <c r="M199" s="20" t="s">
        <v>480</v>
      </c>
      <c r="N199" s="19" t="s">
        <v>443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2">
        <f>J200/1</f>
        <v>1</v>
      </c>
      <c r="L200" s="105"/>
      <c r="M200" s="20"/>
      <c r="N200" s="19" t="s">
        <v>443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2">
        <f>J201/1</f>
        <v>1</v>
      </c>
      <c r="L201" s="105"/>
      <c r="M201" s="20"/>
      <c r="N201" s="19" t="s">
        <v>443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2">
        <f>J202/124</f>
        <v>1.0080645161290323</v>
      </c>
      <c r="L202" s="105"/>
      <c r="M202" s="20" t="s">
        <v>563</v>
      </c>
      <c r="N202" s="19" t="s">
        <v>443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2">
        <f>J203/1</f>
        <v>4</v>
      </c>
      <c r="L203" s="106"/>
      <c r="M203" s="19" t="s">
        <v>458</v>
      </c>
      <c r="N203" s="19" t="s">
        <v>438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459</v>
      </c>
      <c r="G204" s="94"/>
      <c r="H204" s="94"/>
      <c r="I204" s="94"/>
      <c r="J204" s="94"/>
      <c r="K204" s="20" t="s">
        <v>429</v>
      </c>
      <c r="L204" s="20" t="s">
        <v>430</v>
      </c>
      <c r="M204" s="95" t="s">
        <v>428</v>
      </c>
      <c r="N204" s="95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2">
        <f>J206/I206</f>
        <v>1</v>
      </c>
      <c r="L206" s="98">
        <f>(K206+K207+K208+K209+K210)/5</f>
        <v>1.0021678321678322</v>
      </c>
      <c r="M206" s="20"/>
      <c r="N206" s="19" t="s">
        <v>443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2">
        <f>J207/I207</f>
        <v>1</v>
      </c>
      <c r="L207" s="105"/>
      <c r="M207" s="20"/>
      <c r="N207" s="19" t="s">
        <v>487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2">
        <f>J208/I208</f>
        <v>1</v>
      </c>
      <c r="L208" s="105"/>
      <c r="M208" s="20"/>
      <c r="N208" s="20" t="s">
        <v>487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2">
        <f>J209/I209</f>
        <v>1</v>
      </c>
      <c r="L209" s="105"/>
      <c r="M209" s="20"/>
      <c r="N209" s="19" t="s">
        <v>443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2">
        <f>J210/I210</f>
        <v>1.0108391608391609</v>
      </c>
      <c r="L210" s="106"/>
      <c r="M210" s="20" t="s">
        <v>563</v>
      </c>
      <c r="N210" s="19" t="s">
        <v>443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9" t="s">
        <v>572</v>
      </c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9" t="s">
        <v>432</v>
      </c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433</v>
      </c>
      <c r="G214" s="94"/>
      <c r="H214" s="94"/>
      <c r="I214" s="94"/>
      <c r="J214" s="94"/>
      <c r="K214" s="19" t="s">
        <v>426</v>
      </c>
      <c r="L214" s="19" t="s">
        <v>427</v>
      </c>
      <c r="M214" s="94" t="s">
        <v>428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437</v>
      </c>
      <c r="N215" s="19" t="s">
        <v>438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105"/>
      <c r="M216" s="20" t="s">
        <v>480</v>
      </c>
      <c r="N216" s="19" t="s">
        <v>443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105"/>
      <c r="M217" s="20"/>
      <c r="N217" s="19" t="s">
        <v>443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105"/>
      <c r="M218" s="20"/>
      <c r="N218" s="19" t="s">
        <v>443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105"/>
      <c r="M219" s="20" t="s">
        <v>563</v>
      </c>
      <c r="N219" s="19" t="s">
        <v>443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106"/>
      <c r="M220" s="19" t="s">
        <v>458</v>
      </c>
      <c r="N220" s="19" t="s">
        <v>438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459</v>
      </c>
      <c r="G221" s="94"/>
      <c r="H221" s="94"/>
      <c r="I221" s="94"/>
      <c r="J221" s="94"/>
      <c r="K221" s="20" t="s">
        <v>429</v>
      </c>
      <c r="L221" s="20" t="s">
        <v>430</v>
      </c>
      <c r="M221" s="95" t="s">
        <v>428</v>
      </c>
      <c r="N221" s="95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2">
        <f>J223/I223</f>
        <v>1</v>
      </c>
      <c r="L223" s="98">
        <f>(K223+K224+K225+K226+K227)/5</f>
        <v>1.0163461538461538</v>
      </c>
      <c r="M223" s="20"/>
      <c r="N223" s="19" t="s">
        <v>443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2">
        <f>J224/I224</f>
        <v>1</v>
      </c>
      <c r="L224" s="105"/>
      <c r="M224" s="20"/>
      <c r="N224" s="19" t="s">
        <v>487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2">
        <f>J225/I225</f>
        <v>1</v>
      </c>
      <c r="L225" s="105"/>
      <c r="M225" s="20"/>
      <c r="N225" s="20" t="s">
        <v>487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2">
        <f>J226/I226</f>
        <v>1</v>
      </c>
      <c r="L226" s="105"/>
      <c r="M226" s="20"/>
      <c r="N226" s="19" t="s">
        <v>443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2">
        <f>J227/I227</f>
        <v>1.0817307692307692</v>
      </c>
      <c r="L227" s="106"/>
      <c r="M227" s="20" t="s">
        <v>563</v>
      </c>
      <c r="N227" s="19" t="s">
        <v>443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9" t="s">
        <v>579</v>
      </c>
      <c r="G229" s="90"/>
      <c r="H229" s="90"/>
      <c r="I229" s="90"/>
      <c r="J229" s="90"/>
      <c r="K229" s="90"/>
      <c r="L229" s="90"/>
      <c r="M229" s="90"/>
      <c r="N229" s="90"/>
      <c r="O229" s="9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9" t="s">
        <v>432</v>
      </c>
      <c r="G230" s="90"/>
      <c r="H230" s="90"/>
      <c r="I230" s="90"/>
      <c r="J230" s="90"/>
      <c r="K230" s="90"/>
      <c r="L230" s="90"/>
      <c r="M230" s="90"/>
      <c r="N230" s="90"/>
      <c r="O230" s="9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433</v>
      </c>
      <c r="G231" s="94"/>
      <c r="H231" s="94"/>
      <c r="I231" s="94"/>
      <c r="J231" s="94"/>
      <c r="K231" s="19" t="s">
        <v>426</v>
      </c>
      <c r="L231" s="19" t="s">
        <v>427</v>
      </c>
      <c r="M231" s="94" t="s">
        <v>428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2">
        <f>J232/20</f>
        <v>2.5</v>
      </c>
      <c r="L232" s="98">
        <f>(K232+K233+K234+K235+K236+K237)/6</f>
        <v>1.5833333333333333</v>
      </c>
      <c r="M232" s="19" t="s">
        <v>437</v>
      </c>
      <c r="N232" s="19" t="s">
        <v>438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2">
        <f>J233/3100</f>
        <v>1</v>
      </c>
      <c r="L233" s="105"/>
      <c r="M233" s="20"/>
      <c r="N233" s="19" t="s">
        <v>443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2">
        <f>J234/1</f>
        <v>1</v>
      </c>
      <c r="L234" s="105"/>
      <c r="M234" s="20"/>
      <c r="N234" s="19" t="s">
        <v>443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2">
        <f>J235/1</f>
        <v>1</v>
      </c>
      <c r="L235" s="105"/>
      <c r="M235" s="20"/>
      <c r="N235" s="19" t="s">
        <v>443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2">
        <f>J236/256</f>
        <v>1</v>
      </c>
      <c r="L236" s="105"/>
      <c r="M236" s="20"/>
      <c r="N236" s="19" t="s">
        <v>443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2">
        <f>J237/1</f>
        <v>3</v>
      </c>
      <c r="L237" s="106"/>
      <c r="M237" s="19" t="s">
        <v>458</v>
      </c>
      <c r="N237" s="19" t="s">
        <v>438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459</v>
      </c>
      <c r="G238" s="94"/>
      <c r="H238" s="94"/>
      <c r="I238" s="94"/>
      <c r="J238" s="94"/>
      <c r="K238" s="20" t="s">
        <v>429</v>
      </c>
      <c r="L238" s="20" t="s">
        <v>430</v>
      </c>
      <c r="M238" s="95" t="s">
        <v>428</v>
      </c>
      <c r="N238" s="95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2">
        <f>J240/I240</f>
        <v>1</v>
      </c>
      <c r="L240" s="98">
        <f>(K240+K241+K242+K243+K244)/5</f>
        <v>1</v>
      </c>
      <c r="M240" s="20"/>
      <c r="N240" s="19" t="s">
        <v>443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2">
        <f>J241/I241</f>
        <v>1</v>
      </c>
      <c r="L241" s="105"/>
      <c r="M241" s="20"/>
      <c r="N241" s="19" t="s">
        <v>487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2">
        <f>J242/I242</f>
        <v>1</v>
      </c>
      <c r="L242" s="105"/>
      <c r="M242" s="20"/>
      <c r="N242" s="20" t="s">
        <v>487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2">
        <f>J243/I243</f>
        <v>1</v>
      </c>
      <c r="L243" s="105"/>
      <c r="M243" s="20"/>
      <c r="N243" s="19" t="s">
        <v>443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2">
        <f>J244/I244</f>
        <v>1</v>
      </c>
      <c r="L244" s="106"/>
      <c r="M244" s="20"/>
      <c r="N244" s="19" t="s">
        <v>443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9" t="s">
        <v>587</v>
      </c>
      <c r="G246" s="90"/>
      <c r="H246" s="90"/>
      <c r="I246" s="90"/>
      <c r="J246" s="90"/>
      <c r="K246" s="90"/>
      <c r="L246" s="90"/>
      <c r="M246" s="90"/>
      <c r="N246" s="90"/>
      <c r="O246" s="9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9" t="s">
        <v>432</v>
      </c>
      <c r="G247" s="90"/>
      <c r="H247" s="90"/>
      <c r="I247" s="90"/>
      <c r="J247" s="90"/>
      <c r="K247" s="90"/>
      <c r="L247" s="90"/>
      <c r="M247" s="90"/>
      <c r="N247" s="90"/>
      <c r="O247" s="9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433</v>
      </c>
      <c r="G248" s="94"/>
      <c r="H248" s="94"/>
      <c r="I248" s="94"/>
      <c r="J248" s="94"/>
      <c r="K248" s="19" t="s">
        <v>426</v>
      </c>
      <c r="L248" s="19" t="s">
        <v>427</v>
      </c>
      <c r="M248" s="94" t="s">
        <v>428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2">
        <f>J249/20</f>
        <v>3.35</v>
      </c>
      <c r="L249" s="98">
        <f>(K249+K250+K251+K252+K253+K254)/6</f>
        <v>2.0698130783845072</v>
      </c>
      <c r="M249" s="19" t="s">
        <v>437</v>
      </c>
      <c r="N249" s="19" t="s">
        <v>438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2">
        <f>J250/3700</f>
        <v>1.0348648648648648</v>
      </c>
      <c r="L250" s="105"/>
      <c r="M250" s="20" t="s">
        <v>480</v>
      </c>
      <c r="N250" s="19" t="s">
        <v>443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2">
        <f>J251/1</f>
        <v>1</v>
      </c>
      <c r="L251" s="105"/>
      <c r="M251" s="20"/>
      <c r="N251" s="19" t="s">
        <v>443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2">
        <f>J252/1</f>
        <v>1</v>
      </c>
      <c r="L252" s="105"/>
      <c r="M252" s="20"/>
      <c r="N252" s="19" t="s">
        <v>443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2">
        <f>J253/147</f>
        <v>1.0340136054421769</v>
      </c>
      <c r="L253" s="105"/>
      <c r="M253" s="20" t="s">
        <v>563</v>
      </c>
      <c r="N253" s="19" t="s">
        <v>443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2">
        <f>J254/1</f>
        <v>5</v>
      </c>
      <c r="L254" s="106"/>
      <c r="M254" s="19" t="s">
        <v>458</v>
      </c>
      <c r="N254" s="19" t="s">
        <v>438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459</v>
      </c>
      <c r="G255" s="94"/>
      <c r="H255" s="94"/>
      <c r="I255" s="94"/>
      <c r="J255" s="94"/>
      <c r="K255" s="20" t="s">
        <v>429</v>
      </c>
      <c r="L255" s="20" t="s">
        <v>430</v>
      </c>
      <c r="M255" s="95" t="s">
        <v>428</v>
      </c>
      <c r="N255" s="95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2">
        <f>J257/I257</f>
        <v>1</v>
      </c>
      <c r="L257" s="98">
        <f>(K257+K258+K259+K260+K261)/5</f>
        <v>1.0069646569646569</v>
      </c>
      <c r="M257" s="20"/>
      <c r="N257" s="19" t="s">
        <v>443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2">
        <f>J258/I258</f>
        <v>1</v>
      </c>
      <c r="L258" s="105"/>
      <c r="M258" s="20"/>
      <c r="N258" s="19" t="s">
        <v>487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2">
        <f>J259/I259</f>
        <v>1</v>
      </c>
      <c r="L259" s="105"/>
      <c r="M259" s="20"/>
      <c r="N259" s="20" t="s">
        <v>487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2">
        <f>J260/I260</f>
        <v>1</v>
      </c>
      <c r="L260" s="105"/>
      <c r="M260" s="20"/>
      <c r="N260" s="19" t="s">
        <v>443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2">
        <f>J261/I261</f>
        <v>1.0348232848232848</v>
      </c>
      <c r="L261" s="106"/>
      <c r="M261" s="20" t="s">
        <v>563</v>
      </c>
      <c r="N261" s="19" t="s">
        <v>443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9" t="s">
        <v>594</v>
      </c>
      <c r="G263" s="90"/>
      <c r="H263" s="90"/>
      <c r="I263" s="90"/>
      <c r="J263" s="90"/>
      <c r="K263" s="90"/>
      <c r="L263" s="90"/>
      <c r="M263" s="90"/>
      <c r="N263" s="90"/>
      <c r="O263" s="9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9" t="s">
        <v>432</v>
      </c>
      <c r="G264" s="90"/>
      <c r="H264" s="90"/>
      <c r="I264" s="90"/>
      <c r="J264" s="90"/>
      <c r="K264" s="90"/>
      <c r="L264" s="90"/>
      <c r="M264" s="90"/>
      <c r="N264" s="90"/>
      <c r="O264" s="9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433</v>
      </c>
      <c r="G265" s="94"/>
      <c r="H265" s="94"/>
      <c r="I265" s="94"/>
      <c r="J265" s="94"/>
      <c r="K265" s="19" t="s">
        <v>426</v>
      </c>
      <c r="L265" s="19" t="s">
        <v>427</v>
      </c>
      <c r="M265" s="94" t="s">
        <v>428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2">
        <f>J266/20</f>
        <v>3.3</v>
      </c>
      <c r="L266" s="98">
        <f>(K266+K267+K268+K269+K270+K271)/6</f>
        <v>1.8833333333333335</v>
      </c>
      <c r="M266" s="19" t="s">
        <v>437</v>
      </c>
      <c r="N266" s="19" t="s">
        <v>438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2">
        <f>J267/10000</f>
        <v>1</v>
      </c>
      <c r="L267" s="105"/>
      <c r="M267" s="20"/>
      <c r="N267" s="19" t="s">
        <v>443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2">
        <f>J268/1</f>
        <v>1</v>
      </c>
      <c r="L268" s="105"/>
      <c r="M268" s="20"/>
      <c r="N268" s="19" t="s">
        <v>443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2">
        <f>J269/1</f>
        <v>1</v>
      </c>
      <c r="L269" s="105"/>
      <c r="M269" s="20"/>
      <c r="N269" s="19" t="s">
        <v>443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2">
        <f>J270/84</f>
        <v>1</v>
      </c>
      <c r="L270" s="105"/>
      <c r="M270" s="19"/>
      <c r="N270" s="19" t="s">
        <v>443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2">
        <f>J271/1</f>
        <v>4</v>
      </c>
      <c r="L271" s="106"/>
      <c r="M271" s="19" t="s">
        <v>458</v>
      </c>
      <c r="N271" s="19" t="s">
        <v>438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459</v>
      </c>
      <c r="G272" s="94"/>
      <c r="H272" s="94"/>
      <c r="I272" s="94"/>
      <c r="J272" s="94"/>
      <c r="K272" s="20" t="s">
        <v>429</v>
      </c>
      <c r="L272" s="20" t="s">
        <v>430</v>
      </c>
      <c r="M272" s="95" t="s">
        <v>428</v>
      </c>
      <c r="N272" s="95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2">
        <f>J274/I274</f>
        <v>1</v>
      </c>
      <c r="L274" s="98">
        <f>(K274+K275+K276+K277+K278)/5</f>
        <v>1</v>
      </c>
      <c r="M274" s="20"/>
      <c r="N274" s="19" t="s">
        <v>443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2">
        <f>J275/I275</f>
        <v>1</v>
      </c>
      <c r="L275" s="105"/>
      <c r="M275" s="20"/>
      <c r="N275" s="19" t="s">
        <v>487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2">
        <f>J276/I276</f>
        <v>1</v>
      </c>
      <c r="L276" s="105"/>
      <c r="M276" s="20"/>
      <c r="N276" s="20" t="s">
        <v>487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2">
        <f>J277/I277</f>
        <v>1</v>
      </c>
      <c r="L277" s="105"/>
      <c r="M277" s="20"/>
      <c r="N277" s="19" t="s">
        <v>443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2">
        <f>J278/I278</f>
        <v>1</v>
      </c>
      <c r="L278" s="106"/>
      <c r="M278" s="20"/>
      <c r="N278" s="19" t="s">
        <v>443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9" t="s">
        <v>602</v>
      </c>
      <c r="G280" s="90"/>
      <c r="H280" s="90"/>
      <c r="I280" s="90"/>
      <c r="J280" s="90"/>
      <c r="K280" s="90"/>
      <c r="L280" s="90"/>
      <c r="M280" s="90"/>
      <c r="N280" s="90"/>
      <c r="O280" s="9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9" t="s">
        <v>432</v>
      </c>
      <c r="G281" s="90"/>
      <c r="H281" s="90"/>
      <c r="I281" s="90"/>
      <c r="J281" s="90"/>
      <c r="K281" s="90"/>
      <c r="L281" s="90"/>
      <c r="M281" s="90"/>
      <c r="N281" s="90"/>
      <c r="O281" s="9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433</v>
      </c>
      <c r="G282" s="94"/>
      <c r="H282" s="94"/>
      <c r="I282" s="94"/>
      <c r="J282" s="94"/>
      <c r="K282" s="19" t="s">
        <v>426</v>
      </c>
      <c r="L282" s="19" t="s">
        <v>427</v>
      </c>
      <c r="M282" s="94" t="s">
        <v>428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2">
        <f>J283/20</f>
        <v>3.55</v>
      </c>
      <c r="L283" s="98">
        <f>(K283+K284+K285+K286+K287+K288)/6</f>
        <v>1.7583333333333335</v>
      </c>
      <c r="M283" s="19" t="s">
        <v>437</v>
      </c>
      <c r="N283" s="19" t="s">
        <v>438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2">
        <f>J284/4050</f>
        <v>1</v>
      </c>
      <c r="L284" s="105"/>
      <c r="M284" s="20"/>
      <c r="N284" s="19" t="s">
        <v>443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2">
        <f>J285/1</f>
        <v>1</v>
      </c>
      <c r="L285" s="105"/>
      <c r="M285" s="20"/>
      <c r="N285" s="19" t="s">
        <v>443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2">
        <f>J286/1</f>
        <v>1</v>
      </c>
      <c r="L286" s="105"/>
      <c r="M286" s="20"/>
      <c r="N286" s="19" t="s">
        <v>443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2">
        <f>J287/257</f>
        <v>1</v>
      </c>
      <c r="L287" s="105"/>
      <c r="M287" s="20"/>
      <c r="N287" s="19" t="s">
        <v>443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2">
        <f>3/1</f>
        <v>3</v>
      </c>
      <c r="L288" s="106"/>
      <c r="M288" s="19" t="s">
        <v>458</v>
      </c>
      <c r="N288" s="19" t="s">
        <v>438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459</v>
      </c>
      <c r="G289" s="94"/>
      <c r="H289" s="94"/>
      <c r="I289" s="94"/>
      <c r="J289" s="94"/>
      <c r="K289" s="20" t="s">
        <v>429</v>
      </c>
      <c r="L289" s="20" t="s">
        <v>430</v>
      </c>
      <c r="M289" s="95" t="s">
        <v>428</v>
      </c>
      <c r="N289" s="95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2">
        <f>J291/I291</f>
        <v>1</v>
      </c>
      <c r="L291" s="98">
        <f>(K291+K292+K293+K294+K295)/5</f>
        <v>1</v>
      </c>
      <c r="M291" s="20"/>
      <c r="N291" s="19" t="s">
        <v>443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2">
        <f>J292/I292</f>
        <v>1</v>
      </c>
      <c r="L292" s="105"/>
      <c r="M292" s="20"/>
      <c r="N292" s="19" t="s">
        <v>487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2">
        <f>J293/I293</f>
        <v>1</v>
      </c>
      <c r="L293" s="105"/>
      <c r="M293" s="20"/>
      <c r="N293" s="20" t="s">
        <v>487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2">
        <f>J294/I294</f>
        <v>1</v>
      </c>
      <c r="L294" s="105"/>
      <c r="M294" s="20"/>
      <c r="N294" s="19" t="s">
        <v>443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2">
        <f>J295/I295</f>
        <v>1</v>
      </c>
      <c r="L295" s="106"/>
      <c r="M295" s="20"/>
      <c r="N295" s="19" t="s">
        <v>443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9" t="s">
        <v>610</v>
      </c>
      <c r="G297" s="90"/>
      <c r="H297" s="90"/>
      <c r="I297" s="90"/>
      <c r="J297" s="90"/>
      <c r="K297" s="90"/>
      <c r="L297" s="90"/>
      <c r="M297" s="90"/>
      <c r="N297" s="90"/>
      <c r="O297" s="9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9" t="s">
        <v>432</v>
      </c>
      <c r="G298" s="90"/>
      <c r="H298" s="90"/>
      <c r="I298" s="90"/>
      <c r="J298" s="90"/>
      <c r="K298" s="90"/>
      <c r="L298" s="90"/>
      <c r="M298" s="90"/>
      <c r="N298" s="90"/>
      <c r="O298" s="9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433</v>
      </c>
      <c r="G299" s="94"/>
      <c r="H299" s="94"/>
      <c r="I299" s="94"/>
      <c r="J299" s="94"/>
      <c r="K299" s="19" t="s">
        <v>426</v>
      </c>
      <c r="L299" s="19" t="s">
        <v>427</v>
      </c>
      <c r="M299" s="94" t="s">
        <v>428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2">
        <f>J300/20</f>
        <v>3.35</v>
      </c>
      <c r="L300" s="98">
        <f>(K300+K301+K302+K303+K304+K305)/6</f>
        <v>1.7249999999999999</v>
      </c>
      <c r="M300" s="19" t="s">
        <v>437</v>
      </c>
      <c r="N300" s="19" t="s">
        <v>438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2">
        <f>J301/3500</f>
        <v>1</v>
      </c>
      <c r="L301" s="105"/>
      <c r="M301" s="20"/>
      <c r="N301" s="19" t="s">
        <v>443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2">
        <f>J302/1</f>
        <v>1</v>
      </c>
      <c r="L302" s="105"/>
      <c r="M302" s="20"/>
      <c r="N302" s="19" t="s">
        <v>443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2">
        <f>J303/1</f>
        <v>1</v>
      </c>
      <c r="L303" s="105"/>
      <c r="M303" s="20"/>
      <c r="N303" s="19" t="s">
        <v>443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2">
        <f>J304/163</f>
        <v>1</v>
      </c>
      <c r="L304" s="105"/>
      <c r="M304" s="20"/>
      <c r="N304" s="19" t="s">
        <v>443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2">
        <f>3/1</f>
        <v>3</v>
      </c>
      <c r="L305" s="106"/>
      <c r="M305" s="19" t="s">
        <v>458</v>
      </c>
      <c r="N305" s="19" t="s">
        <v>438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459</v>
      </c>
      <c r="G306" s="94"/>
      <c r="H306" s="94"/>
      <c r="I306" s="94"/>
      <c r="J306" s="94"/>
      <c r="K306" s="20" t="s">
        <v>429</v>
      </c>
      <c r="L306" s="20" t="s">
        <v>430</v>
      </c>
      <c r="M306" s="95" t="s">
        <v>428</v>
      </c>
      <c r="N306" s="95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2">
        <f>J308/I308</f>
        <v>1</v>
      </c>
      <c r="L308" s="98">
        <f>(K308+K309+K310+K311+K312)/5</f>
        <v>1</v>
      </c>
      <c r="M308" s="20"/>
      <c r="N308" s="19" t="s">
        <v>443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2">
        <f>J309/I309</f>
        <v>1</v>
      </c>
      <c r="L309" s="105"/>
      <c r="M309" s="20"/>
      <c r="N309" s="19" t="s">
        <v>487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2">
        <f>J310/I310</f>
        <v>1</v>
      </c>
      <c r="L310" s="105"/>
      <c r="M310" s="20"/>
      <c r="N310" s="20" t="s">
        <v>487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2">
        <f>J311/I311</f>
        <v>1</v>
      </c>
      <c r="L311" s="105"/>
      <c r="M311" s="20"/>
      <c r="N311" s="19" t="s">
        <v>443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2">
        <f>J312/I312</f>
        <v>1</v>
      </c>
      <c r="L312" s="106"/>
      <c r="M312" s="20"/>
      <c r="N312" s="19" t="s">
        <v>443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9" t="s">
        <v>618</v>
      </c>
      <c r="G314" s="90"/>
      <c r="H314" s="90"/>
      <c r="I314" s="90"/>
      <c r="J314" s="90"/>
      <c r="K314" s="90"/>
      <c r="L314" s="90"/>
      <c r="M314" s="90"/>
      <c r="N314" s="90"/>
      <c r="O314" s="9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9" t="s">
        <v>432</v>
      </c>
      <c r="G315" s="90"/>
      <c r="H315" s="90"/>
      <c r="I315" s="90"/>
      <c r="J315" s="90"/>
      <c r="K315" s="90"/>
      <c r="L315" s="90"/>
      <c r="M315" s="90"/>
      <c r="N315" s="90"/>
      <c r="O315" s="9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433</v>
      </c>
      <c r="G316" s="94"/>
      <c r="H316" s="94"/>
      <c r="I316" s="94"/>
      <c r="J316" s="94"/>
      <c r="K316" s="19" t="s">
        <v>426</v>
      </c>
      <c r="L316" s="19" t="s">
        <v>427</v>
      </c>
      <c r="M316" s="94" t="s">
        <v>428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2">
        <f>J317/20</f>
        <v>1.5</v>
      </c>
      <c r="L317" s="98">
        <f>(K317+K318+K319+K320+K321+K322)/6</f>
        <v>1.5986419753086418</v>
      </c>
      <c r="M317" s="19" t="s">
        <v>437</v>
      </c>
      <c r="N317" s="19" t="s">
        <v>438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2">
        <f>J318/1800</f>
        <v>1.0455555555555556</v>
      </c>
      <c r="L318" s="105"/>
      <c r="M318" s="20"/>
      <c r="N318" s="19" t="s">
        <v>443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2">
        <f>J319/1</f>
        <v>1</v>
      </c>
      <c r="L319" s="105"/>
      <c r="M319" s="20"/>
      <c r="N319" s="19" t="s">
        <v>443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2">
        <f>J320/1</f>
        <v>1</v>
      </c>
      <c r="L320" s="105"/>
      <c r="M320" s="20"/>
      <c r="N320" s="19" t="s">
        <v>443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2">
        <f>J321/108</f>
        <v>1.0462962962962963</v>
      </c>
      <c r="L321" s="105"/>
      <c r="M321" s="20"/>
      <c r="N321" s="19" t="s">
        <v>443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2">
        <f>J322/1</f>
        <v>4</v>
      </c>
      <c r="L322" s="106"/>
      <c r="M322" s="19" t="s">
        <v>458</v>
      </c>
      <c r="N322" s="19" t="s">
        <v>438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9" t="s">
        <v>459</v>
      </c>
      <c r="G323" s="90"/>
      <c r="H323" s="90"/>
      <c r="I323" s="90"/>
      <c r="J323" s="91"/>
      <c r="K323" s="20" t="s">
        <v>429</v>
      </c>
      <c r="L323" s="20" t="s">
        <v>430</v>
      </c>
      <c r="M323" s="95" t="s">
        <v>428</v>
      </c>
      <c r="N323" s="95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31">
        <v>252</v>
      </c>
      <c r="J325" s="31">
        <v>252</v>
      </c>
      <c r="K325" s="32">
        <f>J325/I325</f>
        <v>1</v>
      </c>
      <c r="L325" s="98">
        <f>(K325+K326+K327+K328+K329)/5</f>
        <v>1.0089743589743589</v>
      </c>
      <c r="M325" s="20"/>
      <c r="N325" s="19" t="s">
        <v>443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2">
        <f>J326/I326</f>
        <v>1</v>
      </c>
      <c r="L326" s="105"/>
      <c r="M326" s="20"/>
      <c r="N326" s="19" t="s">
        <v>487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2">
        <f>J327/I327</f>
        <v>1</v>
      </c>
      <c r="L327" s="105"/>
      <c r="M327" s="20"/>
      <c r="N327" s="20" t="s">
        <v>487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2">
        <f>J328/I328</f>
        <v>1</v>
      </c>
      <c r="L328" s="105"/>
      <c r="M328" s="20"/>
      <c r="N328" s="19" t="s">
        <v>443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2">
        <f>J329/I329</f>
        <v>1.0448717948717949</v>
      </c>
      <c r="L329" s="106"/>
      <c r="M329" s="20" t="s">
        <v>563</v>
      </c>
      <c r="N329" s="19" t="s">
        <v>443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9" t="s">
        <v>626</v>
      </c>
      <c r="G331" s="90"/>
      <c r="H331" s="90"/>
      <c r="I331" s="90"/>
      <c r="J331" s="90"/>
      <c r="K331" s="90"/>
      <c r="L331" s="90"/>
      <c r="M331" s="90"/>
      <c r="N331" s="90"/>
      <c r="O331" s="9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9" t="s">
        <v>432</v>
      </c>
      <c r="G332" s="90"/>
      <c r="H332" s="90"/>
      <c r="I332" s="90"/>
      <c r="J332" s="90"/>
      <c r="K332" s="90"/>
      <c r="L332" s="90"/>
      <c r="M332" s="90"/>
      <c r="N332" s="90"/>
      <c r="O332" s="9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433</v>
      </c>
      <c r="G333" s="94"/>
      <c r="H333" s="94"/>
      <c r="I333" s="94"/>
      <c r="J333" s="94"/>
      <c r="K333" s="19" t="s">
        <v>426</v>
      </c>
      <c r="L333" s="19" t="s">
        <v>427</v>
      </c>
      <c r="M333" s="94" t="s">
        <v>428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2">
        <f>J334/20</f>
        <v>3.2</v>
      </c>
      <c r="L334" s="98">
        <f>(K334+K335+K336+K337+K338+K339)/6</f>
        <v>1.8666666666666665</v>
      </c>
      <c r="M334" s="19" t="s">
        <v>437</v>
      </c>
      <c r="N334" s="19" t="s">
        <v>438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2">
        <f>J335/3500</f>
        <v>1</v>
      </c>
      <c r="L335" s="105"/>
      <c r="M335" s="20"/>
      <c r="N335" s="19" t="s">
        <v>443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2">
        <f>J336/1</f>
        <v>1</v>
      </c>
      <c r="L336" s="105"/>
      <c r="M336" s="20"/>
      <c r="N336" s="19" t="s">
        <v>443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2">
        <f>J337/1</f>
        <v>1</v>
      </c>
      <c r="L337" s="105"/>
      <c r="M337" s="20"/>
      <c r="N337" s="19" t="s">
        <v>443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2">
        <f>J338/235</f>
        <v>1</v>
      </c>
      <c r="L338" s="105"/>
      <c r="M338" s="19"/>
      <c r="N338" s="19" t="s">
        <v>443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2">
        <f>J339/1</f>
        <v>4</v>
      </c>
      <c r="L339" s="106"/>
      <c r="M339" s="19" t="s">
        <v>458</v>
      </c>
      <c r="N339" s="19" t="s">
        <v>438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459</v>
      </c>
      <c r="G340" s="94"/>
      <c r="H340" s="94"/>
      <c r="I340" s="94"/>
      <c r="J340" s="94"/>
      <c r="K340" s="20" t="s">
        <v>429</v>
      </c>
      <c r="L340" s="20" t="s">
        <v>430</v>
      </c>
      <c r="M340" s="95" t="s">
        <v>428</v>
      </c>
      <c r="N340" s="95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2">
        <f>J342/I342</f>
        <v>1</v>
      </c>
      <c r="L342" s="98">
        <f>(K342+K343+K344+K345+K346)/5</f>
        <v>1</v>
      </c>
      <c r="M342" s="20"/>
      <c r="N342" s="19" t="s">
        <v>443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2">
        <f>J343/I343</f>
        <v>1</v>
      </c>
      <c r="L343" s="105"/>
      <c r="M343" s="20"/>
      <c r="N343" s="19" t="s">
        <v>487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2">
        <f>J344/I344</f>
        <v>1</v>
      </c>
      <c r="L344" s="105"/>
      <c r="M344" s="20"/>
      <c r="N344" s="20" t="s">
        <v>487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2">
        <f>J345/I345</f>
        <v>1</v>
      </c>
      <c r="L345" s="105"/>
      <c r="M345" s="20"/>
      <c r="N345" s="19" t="s">
        <v>443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2">
        <f>J346/I346</f>
        <v>1</v>
      </c>
      <c r="L346" s="106"/>
      <c r="M346" s="20"/>
      <c r="N346" s="19" t="s">
        <v>443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9" t="s">
        <v>633</v>
      </c>
      <c r="G348" s="90"/>
      <c r="H348" s="90"/>
      <c r="I348" s="90"/>
      <c r="J348" s="90"/>
      <c r="K348" s="90"/>
      <c r="L348" s="90"/>
      <c r="M348" s="90"/>
      <c r="N348" s="90"/>
      <c r="O348" s="9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9" t="s">
        <v>432</v>
      </c>
      <c r="G349" s="90"/>
      <c r="H349" s="90"/>
      <c r="I349" s="90"/>
      <c r="J349" s="90"/>
      <c r="K349" s="90"/>
      <c r="L349" s="90"/>
      <c r="M349" s="90"/>
      <c r="N349" s="90"/>
      <c r="O349" s="9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433</v>
      </c>
      <c r="G350" s="94"/>
      <c r="H350" s="94"/>
      <c r="I350" s="94"/>
      <c r="J350" s="94"/>
      <c r="K350" s="19" t="s">
        <v>426</v>
      </c>
      <c r="L350" s="19" t="s">
        <v>427</v>
      </c>
      <c r="M350" s="94" t="s">
        <v>428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2">
        <f>J351/20</f>
        <v>3.55</v>
      </c>
      <c r="L351" s="98">
        <f>(K351+K352+K353+K354+K355+K356)/6</f>
        <v>1.9112745098039217</v>
      </c>
      <c r="M351" s="19" t="s">
        <v>437</v>
      </c>
      <c r="N351" s="19" t="s">
        <v>438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2">
        <f>J352/7350</f>
        <v>1</v>
      </c>
      <c r="L352" s="105"/>
      <c r="M352" s="20"/>
      <c r="N352" s="19" t="s">
        <v>443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2">
        <f>J353/1</f>
        <v>1</v>
      </c>
      <c r="L353" s="105"/>
      <c r="M353" s="20"/>
      <c r="N353" s="19" t="s">
        <v>443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2">
        <f>J354/1</f>
        <v>1</v>
      </c>
      <c r="L354" s="105"/>
      <c r="M354" s="20"/>
      <c r="N354" s="19" t="s">
        <v>443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2">
        <f>J355/170</f>
        <v>0.91764705882352937</v>
      </c>
      <c r="L355" s="105"/>
      <c r="M355" s="20"/>
      <c r="N355" s="19" t="s">
        <v>443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2">
        <f>J356/1</f>
        <v>4</v>
      </c>
      <c r="L356" s="106"/>
      <c r="M356" s="19" t="s">
        <v>458</v>
      </c>
      <c r="N356" s="19" t="s">
        <v>438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459</v>
      </c>
      <c r="G357" s="94"/>
      <c r="H357" s="94"/>
      <c r="I357" s="94"/>
      <c r="J357" s="94"/>
      <c r="K357" s="20" t="s">
        <v>429</v>
      </c>
      <c r="L357" s="20" t="s">
        <v>430</v>
      </c>
      <c r="M357" s="95" t="s">
        <v>428</v>
      </c>
      <c r="N357" s="95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2">
        <f>J359/I359</f>
        <v>1</v>
      </c>
      <c r="L359" s="98">
        <f>(K359+K360+K361+K362+K363)/5</f>
        <v>1</v>
      </c>
      <c r="M359" s="20"/>
      <c r="N359" s="19" t="s">
        <v>443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2">
        <f>J360/I360</f>
        <v>1</v>
      </c>
      <c r="L360" s="105"/>
      <c r="M360" s="20"/>
      <c r="N360" s="19" t="s">
        <v>487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2">
        <f>J361/I361</f>
        <v>1</v>
      </c>
      <c r="L361" s="105"/>
      <c r="M361" s="20"/>
      <c r="N361" s="20" t="s">
        <v>487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2">
        <f>J362/I362</f>
        <v>1</v>
      </c>
      <c r="L362" s="105"/>
      <c r="M362" s="20"/>
      <c r="N362" s="19" t="s">
        <v>443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2">
        <f>J363/I363</f>
        <v>1</v>
      </c>
      <c r="L363" s="106"/>
      <c r="M363" s="20"/>
      <c r="N363" s="19" t="s">
        <v>443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9" t="s">
        <v>640</v>
      </c>
      <c r="G365" s="90"/>
      <c r="H365" s="90"/>
      <c r="I365" s="90"/>
      <c r="J365" s="90"/>
      <c r="K365" s="90"/>
      <c r="L365" s="90"/>
      <c r="M365" s="90"/>
      <c r="N365" s="90"/>
      <c r="O365" s="9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9" t="s">
        <v>432</v>
      </c>
      <c r="G366" s="90"/>
      <c r="H366" s="90"/>
      <c r="I366" s="90"/>
      <c r="J366" s="90"/>
      <c r="K366" s="90"/>
      <c r="L366" s="90"/>
      <c r="M366" s="90"/>
      <c r="N366" s="90"/>
      <c r="O366" s="9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433</v>
      </c>
      <c r="G367" s="94"/>
      <c r="H367" s="94"/>
      <c r="I367" s="94"/>
      <c r="J367" s="94"/>
      <c r="K367" s="19" t="s">
        <v>426</v>
      </c>
      <c r="L367" s="19" t="s">
        <v>427</v>
      </c>
      <c r="M367" s="94" t="s">
        <v>428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2">
        <f>J368/20</f>
        <v>5</v>
      </c>
      <c r="L368" s="98">
        <f>(K368+K369+K370+K371+K372+K373)/6</f>
        <v>2.1666666666666665</v>
      </c>
      <c r="M368" s="19" t="s">
        <v>437</v>
      </c>
      <c r="N368" s="19" t="s">
        <v>438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2">
        <f>J369/4200</f>
        <v>1</v>
      </c>
      <c r="L369" s="105"/>
      <c r="M369" s="20"/>
      <c r="N369" s="19" t="s">
        <v>443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2">
        <f>J370/1</f>
        <v>1</v>
      </c>
      <c r="L370" s="105"/>
      <c r="M370" s="20"/>
      <c r="N370" s="19" t="s">
        <v>443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2">
        <f>J371/1</f>
        <v>1</v>
      </c>
      <c r="L371" s="105"/>
      <c r="M371" s="20"/>
      <c r="N371" s="19" t="s">
        <v>443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2">
        <f>J372/64</f>
        <v>1</v>
      </c>
      <c r="L372" s="105"/>
      <c r="M372" s="20"/>
      <c r="N372" s="19" t="s">
        <v>443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2">
        <f>J373/1</f>
        <v>4</v>
      </c>
      <c r="L373" s="106"/>
      <c r="M373" s="19" t="s">
        <v>458</v>
      </c>
      <c r="N373" s="19" t="s">
        <v>438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459</v>
      </c>
      <c r="G374" s="94"/>
      <c r="H374" s="94"/>
      <c r="I374" s="94"/>
      <c r="J374" s="94"/>
      <c r="K374" s="20" t="s">
        <v>429</v>
      </c>
      <c r="L374" s="20" t="s">
        <v>430</v>
      </c>
      <c r="M374" s="95" t="s">
        <v>428</v>
      </c>
      <c r="N374" s="95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2">
        <f>J376/I376</f>
        <v>1</v>
      </c>
      <c r="L376" s="98">
        <f>(K376+K377+K378+K379+K380)/5</f>
        <v>1</v>
      </c>
      <c r="M376" s="20"/>
      <c r="N376" s="19" t="s">
        <v>443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2">
        <f>J377/I377</f>
        <v>1</v>
      </c>
      <c r="L377" s="105"/>
      <c r="M377" s="20"/>
      <c r="N377" s="19" t="s">
        <v>487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2">
        <f>J378/I378</f>
        <v>1</v>
      </c>
      <c r="L378" s="105"/>
      <c r="M378" s="20"/>
      <c r="N378" s="20" t="s">
        <v>487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2">
        <f>J379/I379</f>
        <v>1</v>
      </c>
      <c r="L379" s="105"/>
      <c r="M379" s="19"/>
      <c r="N379" s="19" t="s">
        <v>443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2">
        <f>J380/I380</f>
        <v>1</v>
      </c>
      <c r="L380" s="106"/>
      <c r="M380" s="19"/>
      <c r="N380" s="19" t="s">
        <v>443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9" t="s">
        <v>648</v>
      </c>
      <c r="G382" s="90"/>
      <c r="H382" s="90"/>
      <c r="I382" s="90"/>
      <c r="J382" s="90"/>
      <c r="K382" s="90"/>
      <c r="L382" s="90"/>
      <c r="M382" s="90"/>
      <c r="N382" s="90"/>
      <c r="O382" s="9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9" t="s">
        <v>432</v>
      </c>
      <c r="G383" s="90"/>
      <c r="H383" s="90"/>
      <c r="I383" s="90"/>
      <c r="J383" s="90"/>
      <c r="K383" s="90"/>
      <c r="L383" s="90"/>
      <c r="M383" s="90"/>
      <c r="N383" s="90"/>
      <c r="O383" s="9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433</v>
      </c>
      <c r="G384" s="94"/>
      <c r="H384" s="94"/>
      <c r="I384" s="94"/>
      <c r="J384" s="94"/>
      <c r="K384" s="19" t="s">
        <v>426</v>
      </c>
      <c r="L384" s="19" t="s">
        <v>427</v>
      </c>
      <c r="M384" s="94" t="s">
        <v>428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2">
        <f>J385/20</f>
        <v>1</v>
      </c>
      <c r="L385" s="98">
        <f>(K385+K386+K387+K388+K389+K390)/6</f>
        <v>1</v>
      </c>
      <c r="M385" s="20"/>
      <c r="N385" s="19" t="s">
        <v>438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2">
        <f>J386/16500</f>
        <v>1</v>
      </c>
      <c r="L386" s="105"/>
      <c r="M386" s="20"/>
      <c r="N386" s="19" t="s">
        <v>443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2">
        <f>J387/1</f>
        <v>1</v>
      </c>
      <c r="L387" s="105"/>
      <c r="M387" s="20"/>
      <c r="N387" s="19" t="s">
        <v>443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2">
        <f>J388/1</f>
        <v>1</v>
      </c>
      <c r="L388" s="105"/>
      <c r="M388" s="20"/>
      <c r="N388" s="19" t="s">
        <v>443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2">
        <f>J389/167</f>
        <v>1</v>
      </c>
      <c r="L389" s="105"/>
      <c r="M389" s="20"/>
      <c r="N389" s="19" t="s">
        <v>443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2">
        <f>J390/1</f>
        <v>1</v>
      </c>
      <c r="L390" s="106"/>
      <c r="M390" s="20"/>
      <c r="N390" s="19" t="s">
        <v>438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459</v>
      </c>
      <c r="G391" s="94"/>
      <c r="H391" s="94"/>
      <c r="I391" s="94"/>
      <c r="J391" s="94"/>
      <c r="K391" s="20" t="s">
        <v>429</v>
      </c>
      <c r="L391" s="20" t="s">
        <v>430</v>
      </c>
      <c r="M391" s="95" t="s">
        <v>428</v>
      </c>
      <c r="N391" s="95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2">
        <f>J393/I393</f>
        <v>1</v>
      </c>
      <c r="L393" s="98">
        <f>(K393+K394+K395+K396+K397)/5</f>
        <v>1</v>
      </c>
      <c r="M393" s="20"/>
      <c r="N393" s="19" t="s">
        <v>443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2">
        <f>J394/I394</f>
        <v>1</v>
      </c>
      <c r="L394" s="105"/>
      <c r="M394" s="20"/>
      <c r="N394" s="19" t="s">
        <v>487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2">
        <f>J395/I395</f>
        <v>1</v>
      </c>
      <c r="L395" s="105"/>
      <c r="M395" s="20"/>
      <c r="N395" s="20" t="s">
        <v>487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2">
        <f>J396/I396</f>
        <v>1</v>
      </c>
      <c r="L396" s="105"/>
      <c r="M396" s="20"/>
      <c r="N396" s="19" t="s">
        <v>443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2">
        <f>J397/I397</f>
        <v>1</v>
      </c>
      <c r="L397" s="106"/>
      <c r="M397" s="20"/>
      <c r="N397" s="19" t="s">
        <v>443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9" t="s">
        <v>656</v>
      </c>
      <c r="G399" s="90"/>
      <c r="H399" s="90"/>
      <c r="I399" s="90"/>
      <c r="J399" s="90"/>
      <c r="K399" s="90"/>
      <c r="L399" s="90"/>
      <c r="M399" s="90"/>
      <c r="N399" s="90"/>
      <c r="O399" s="9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9" t="s">
        <v>432</v>
      </c>
      <c r="G400" s="90"/>
      <c r="H400" s="90"/>
      <c r="I400" s="90"/>
      <c r="J400" s="90"/>
      <c r="K400" s="90"/>
      <c r="L400" s="90"/>
      <c r="M400" s="90"/>
      <c r="N400" s="90"/>
      <c r="O400" s="9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433</v>
      </c>
      <c r="G401" s="94"/>
      <c r="H401" s="94"/>
      <c r="I401" s="94"/>
      <c r="J401" s="94"/>
      <c r="K401" s="19" t="s">
        <v>426</v>
      </c>
      <c r="L401" s="19" t="s">
        <v>427</v>
      </c>
      <c r="M401" s="94" t="s">
        <v>428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2">
        <f>J402/20</f>
        <v>1.5</v>
      </c>
      <c r="L402" s="98">
        <f>(K402+K403+K404+K405+K406+K407)/6</f>
        <v>1.0832777777777778</v>
      </c>
      <c r="M402" s="19" t="s">
        <v>437</v>
      </c>
      <c r="N402" s="19" t="s">
        <v>438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2">
        <f>J403/3000</f>
        <v>0.9996666666666667</v>
      </c>
      <c r="L403" s="105"/>
      <c r="M403" s="20"/>
      <c r="N403" s="19" t="s">
        <v>443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2">
        <f>J404/1</f>
        <v>1</v>
      </c>
      <c r="L404" s="105"/>
      <c r="M404" s="20"/>
      <c r="N404" s="19" t="s">
        <v>443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2">
        <f>J405/1</f>
        <v>1</v>
      </c>
      <c r="L405" s="105"/>
      <c r="M405" s="20"/>
      <c r="N405" s="19" t="s">
        <v>443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2">
        <f>J406/190</f>
        <v>1</v>
      </c>
      <c r="L406" s="105"/>
      <c r="M406" s="20"/>
      <c r="N406" s="19" t="s">
        <v>443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2">
        <f>J407/1</f>
        <v>1</v>
      </c>
      <c r="L407" s="106"/>
      <c r="M407" s="20"/>
      <c r="N407" s="19" t="s">
        <v>438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459</v>
      </c>
      <c r="G408" s="94"/>
      <c r="H408" s="94"/>
      <c r="I408" s="94"/>
      <c r="J408" s="94"/>
      <c r="K408" s="20" t="s">
        <v>429</v>
      </c>
      <c r="L408" s="20" t="s">
        <v>430</v>
      </c>
      <c r="M408" s="95" t="s">
        <v>428</v>
      </c>
      <c r="N408" s="95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2">
        <f>J410/I410</f>
        <v>1</v>
      </c>
      <c r="L410" s="98">
        <f>(K410+K411+K412+K413+K414)/5</f>
        <v>0.9999358974358975</v>
      </c>
      <c r="M410" s="20"/>
      <c r="N410" s="19" t="s">
        <v>443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2">
        <f>J411/I411</f>
        <v>1</v>
      </c>
      <c r="L411" s="105"/>
      <c r="M411" s="20"/>
      <c r="N411" s="19" t="s">
        <v>487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2">
        <f>J412/I412</f>
        <v>1</v>
      </c>
      <c r="L412" s="105"/>
      <c r="M412" s="20"/>
      <c r="N412" s="20" t="s">
        <v>487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2">
        <f>J413/I413</f>
        <v>1</v>
      </c>
      <c r="L413" s="105"/>
      <c r="M413" s="20"/>
      <c r="N413" s="19" t="s">
        <v>443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2">
        <f>J414/I414</f>
        <v>0.99967948717948707</v>
      </c>
      <c r="L414" s="106"/>
      <c r="M414" s="20"/>
      <c r="N414" s="19" t="s">
        <v>443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9" t="s">
        <v>664</v>
      </c>
      <c r="G416" s="90"/>
      <c r="H416" s="90"/>
      <c r="I416" s="90"/>
      <c r="J416" s="90"/>
      <c r="K416" s="90"/>
      <c r="L416" s="90"/>
      <c r="M416" s="90"/>
      <c r="N416" s="90"/>
      <c r="O416" s="9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9" t="s">
        <v>432</v>
      </c>
      <c r="G417" s="90"/>
      <c r="H417" s="90"/>
      <c r="I417" s="90"/>
      <c r="J417" s="90"/>
      <c r="K417" s="90"/>
      <c r="L417" s="90"/>
      <c r="M417" s="90"/>
      <c r="N417" s="90"/>
      <c r="O417" s="9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433</v>
      </c>
      <c r="G418" s="94"/>
      <c r="H418" s="94"/>
      <c r="I418" s="94"/>
      <c r="J418" s="94"/>
      <c r="K418" s="19" t="s">
        <v>426</v>
      </c>
      <c r="L418" s="19" t="s">
        <v>427</v>
      </c>
      <c r="M418" s="94" t="s">
        <v>428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2">
        <f>J419/20</f>
        <v>3.5</v>
      </c>
      <c r="L419" s="98">
        <f>(K419+K420+K421+K422+K423+K424)/6</f>
        <v>2.0833333333333335</v>
      </c>
      <c r="M419" s="19" t="s">
        <v>437</v>
      </c>
      <c r="N419" s="19" t="s">
        <v>438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2">
        <f>J420/4500</f>
        <v>1</v>
      </c>
      <c r="L420" s="105"/>
      <c r="M420" s="20"/>
      <c r="N420" s="19" t="s">
        <v>443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2">
        <f>J421/1</f>
        <v>1</v>
      </c>
      <c r="L421" s="105"/>
      <c r="M421" s="20"/>
      <c r="N421" s="19" t="s">
        <v>443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2">
        <f>J422/1</f>
        <v>1</v>
      </c>
      <c r="L422" s="105"/>
      <c r="M422" s="20"/>
      <c r="N422" s="19" t="s">
        <v>443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2">
        <f>J423/60</f>
        <v>1</v>
      </c>
      <c r="L423" s="105"/>
      <c r="M423" s="20"/>
      <c r="N423" s="19" t="s">
        <v>443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2">
        <f>J424/1</f>
        <v>5</v>
      </c>
      <c r="L424" s="106"/>
      <c r="M424" s="19" t="s">
        <v>458</v>
      </c>
      <c r="N424" s="19" t="s">
        <v>438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459</v>
      </c>
      <c r="G425" s="94"/>
      <c r="H425" s="94"/>
      <c r="I425" s="94"/>
      <c r="J425" s="94"/>
      <c r="K425" s="20" t="s">
        <v>429</v>
      </c>
      <c r="L425" s="20" t="s">
        <v>430</v>
      </c>
      <c r="M425" s="95" t="s">
        <v>428</v>
      </c>
      <c r="N425" s="95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2">
        <f>J427/I427</f>
        <v>1</v>
      </c>
      <c r="L427" s="98">
        <f>(K427+K428+K429+K430+K431)/5</f>
        <v>1</v>
      </c>
      <c r="M427" s="20"/>
      <c r="N427" s="19" t="s">
        <v>443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2">
        <f>J428/I428</f>
        <v>1</v>
      </c>
      <c r="L428" s="105"/>
      <c r="M428" s="20"/>
      <c r="N428" s="19" t="s">
        <v>487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2">
        <f>J429/I429</f>
        <v>1</v>
      </c>
      <c r="L429" s="105"/>
      <c r="M429" s="20"/>
      <c r="N429" s="20" t="s">
        <v>487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2">
        <f>J430/I430</f>
        <v>1</v>
      </c>
      <c r="L430" s="105"/>
      <c r="M430" s="20"/>
      <c r="N430" s="19" t="s">
        <v>443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2">
        <f>J431/I431</f>
        <v>1</v>
      </c>
      <c r="L431" s="106"/>
      <c r="M431" s="20"/>
      <c r="N431" s="19" t="s">
        <v>443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9" t="s">
        <v>671</v>
      </c>
      <c r="G433" s="90"/>
      <c r="H433" s="90"/>
      <c r="I433" s="90"/>
      <c r="J433" s="90"/>
      <c r="K433" s="90"/>
      <c r="L433" s="90"/>
      <c r="M433" s="90"/>
      <c r="N433" s="90"/>
      <c r="O433" s="9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9" t="s">
        <v>432</v>
      </c>
      <c r="G434" s="90"/>
      <c r="H434" s="90"/>
      <c r="I434" s="90"/>
      <c r="J434" s="90"/>
      <c r="K434" s="90"/>
      <c r="L434" s="90"/>
      <c r="M434" s="90"/>
      <c r="N434" s="90"/>
      <c r="O434" s="9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433</v>
      </c>
      <c r="G435" s="94"/>
      <c r="H435" s="94"/>
      <c r="I435" s="94"/>
      <c r="J435" s="94"/>
      <c r="K435" s="19" t="s">
        <v>426</v>
      </c>
      <c r="L435" s="19" t="s">
        <v>427</v>
      </c>
      <c r="M435" s="94" t="s">
        <v>428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2">
        <f>J436/20</f>
        <v>1.65</v>
      </c>
      <c r="L436" s="98">
        <f>(K436+K437+K438+K439+K440+K441)/6</f>
        <v>1.1083333333333334</v>
      </c>
      <c r="M436" s="19" t="s">
        <v>437</v>
      </c>
      <c r="N436" s="19" t="s">
        <v>438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2">
        <f>J437/5600</f>
        <v>1</v>
      </c>
      <c r="L437" s="105"/>
      <c r="M437" s="20"/>
      <c r="N437" s="19" t="s">
        <v>443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2">
        <f>J438/1</f>
        <v>1</v>
      </c>
      <c r="L438" s="105"/>
      <c r="M438" s="20"/>
      <c r="N438" s="19" t="s">
        <v>443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2">
        <f>J439/1</f>
        <v>1</v>
      </c>
      <c r="L439" s="105"/>
      <c r="M439" s="20"/>
      <c r="N439" s="19" t="s">
        <v>443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2">
        <f>J440/174</f>
        <v>1</v>
      </c>
      <c r="L440" s="105"/>
      <c r="M440" s="20"/>
      <c r="N440" s="19" t="s">
        <v>443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2">
        <f>J441/1</f>
        <v>1</v>
      </c>
      <c r="L441" s="106"/>
      <c r="M441" s="20"/>
      <c r="N441" s="19" t="s">
        <v>438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459</v>
      </c>
      <c r="G442" s="94"/>
      <c r="H442" s="94"/>
      <c r="I442" s="94"/>
      <c r="J442" s="94"/>
      <c r="K442" s="20" t="s">
        <v>429</v>
      </c>
      <c r="L442" s="20" t="s">
        <v>430</v>
      </c>
      <c r="M442" s="95" t="s">
        <v>428</v>
      </c>
      <c r="N442" s="95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2">
        <f>J444/I444</f>
        <v>1</v>
      </c>
      <c r="L444" s="98">
        <f>(K444+K445+K446+K447+K448)/5</f>
        <v>1</v>
      </c>
      <c r="M444" s="20"/>
      <c r="N444" s="19" t="s">
        <v>443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2">
        <f>J445/I445</f>
        <v>1</v>
      </c>
      <c r="L445" s="105"/>
      <c r="M445" s="20"/>
      <c r="N445" s="19" t="s">
        <v>487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2">
        <f>J446/I446</f>
        <v>1</v>
      </c>
      <c r="L446" s="105"/>
      <c r="M446" s="20"/>
      <c r="N446" s="20" t="s">
        <v>487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2">
        <f>J447/I447</f>
        <v>1</v>
      </c>
      <c r="L447" s="105"/>
      <c r="M447" s="20"/>
      <c r="N447" s="19" t="s">
        <v>443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2">
        <f>J448/I448</f>
        <v>1</v>
      </c>
      <c r="L448" s="106"/>
      <c r="M448" s="20"/>
      <c r="N448" s="19" t="s">
        <v>443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9" t="s">
        <v>92</v>
      </c>
      <c r="G450" s="90"/>
      <c r="H450" s="90"/>
      <c r="I450" s="90"/>
      <c r="J450" s="90"/>
      <c r="K450" s="90"/>
      <c r="L450" s="90"/>
      <c r="M450" s="90"/>
      <c r="N450" s="90"/>
      <c r="O450" s="9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9" t="s">
        <v>432</v>
      </c>
      <c r="G451" s="90"/>
      <c r="H451" s="90"/>
      <c r="I451" s="90"/>
      <c r="J451" s="90"/>
      <c r="K451" s="90"/>
      <c r="L451" s="90"/>
      <c r="M451" s="90"/>
      <c r="N451" s="90"/>
      <c r="O451" s="9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433</v>
      </c>
      <c r="G452" s="94"/>
      <c r="H452" s="94"/>
      <c r="I452" s="94"/>
      <c r="J452" s="94"/>
      <c r="K452" s="19" t="s">
        <v>426</v>
      </c>
      <c r="L452" s="19" t="s">
        <v>427</v>
      </c>
      <c r="M452" s="94" t="s">
        <v>428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2">
        <f>J453/20</f>
        <v>1</v>
      </c>
      <c r="L453" s="98">
        <f>(K453+K454+K455+K456+K457+K458)/6</f>
        <v>1.3333333333333333</v>
      </c>
      <c r="M453" s="20"/>
      <c r="N453" s="19" t="s">
        <v>438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2">
        <f>J454/3000</f>
        <v>1</v>
      </c>
      <c r="L454" s="105"/>
      <c r="M454" s="20"/>
      <c r="N454" s="19" t="s">
        <v>443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2">
        <f>J455/1</f>
        <v>1</v>
      </c>
      <c r="L455" s="105"/>
      <c r="M455" s="20"/>
      <c r="N455" s="19" t="s">
        <v>443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2">
        <f>J456/1</f>
        <v>1</v>
      </c>
      <c r="L456" s="105"/>
      <c r="M456" s="20"/>
      <c r="N456" s="19" t="s">
        <v>443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2">
        <f>J457/221</f>
        <v>1</v>
      </c>
      <c r="L457" s="105"/>
      <c r="M457" s="20"/>
      <c r="N457" s="19" t="s">
        <v>443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2">
        <f>J458/1</f>
        <v>3</v>
      </c>
      <c r="L458" s="106"/>
      <c r="M458" s="19" t="s">
        <v>458</v>
      </c>
      <c r="N458" s="19" t="s">
        <v>438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459</v>
      </c>
      <c r="G459" s="94"/>
      <c r="H459" s="94"/>
      <c r="I459" s="94"/>
      <c r="J459" s="94"/>
      <c r="K459" s="20" t="s">
        <v>429</v>
      </c>
      <c r="L459" s="20" t="s">
        <v>430</v>
      </c>
      <c r="M459" s="95" t="s">
        <v>428</v>
      </c>
      <c r="N459" s="95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2">
        <f>J461/I461</f>
        <v>1</v>
      </c>
      <c r="L461" s="98">
        <f>(K461+K462+K463+K464+K465)/5</f>
        <v>1</v>
      </c>
      <c r="M461" s="20"/>
      <c r="N461" s="19" t="s">
        <v>443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2">
        <f>J462/I462</f>
        <v>1</v>
      </c>
      <c r="L462" s="105"/>
      <c r="M462" s="20"/>
      <c r="N462" s="19" t="s">
        <v>487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2">
        <f>J463/I463</f>
        <v>1</v>
      </c>
      <c r="L463" s="105"/>
      <c r="M463" s="20"/>
      <c r="N463" s="20" t="s">
        <v>487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2">
        <f>J464/I464</f>
        <v>1</v>
      </c>
      <c r="L464" s="105"/>
      <c r="M464" s="20"/>
      <c r="N464" s="19" t="s">
        <v>443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2">
        <f>J465/I465</f>
        <v>1</v>
      </c>
      <c r="L465" s="106"/>
      <c r="M465" s="20"/>
      <c r="N465" s="19" t="s">
        <v>443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9" t="s">
        <v>98</v>
      </c>
      <c r="G467" s="90"/>
      <c r="H467" s="90"/>
      <c r="I467" s="90"/>
      <c r="J467" s="90"/>
      <c r="K467" s="90"/>
      <c r="L467" s="90"/>
      <c r="M467" s="90"/>
      <c r="N467" s="90"/>
      <c r="O467" s="9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9" t="s">
        <v>432</v>
      </c>
      <c r="G468" s="90"/>
      <c r="H468" s="90"/>
      <c r="I468" s="90"/>
      <c r="J468" s="90"/>
      <c r="K468" s="90"/>
      <c r="L468" s="90"/>
      <c r="M468" s="90"/>
      <c r="N468" s="90"/>
      <c r="O468" s="9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433</v>
      </c>
      <c r="G469" s="94"/>
      <c r="H469" s="94"/>
      <c r="I469" s="94"/>
      <c r="J469" s="94"/>
      <c r="K469" s="19" t="s">
        <v>426</v>
      </c>
      <c r="L469" s="19" t="s">
        <v>427</v>
      </c>
      <c r="M469" s="94" t="s">
        <v>428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2">
        <f>J470/20</f>
        <v>2</v>
      </c>
      <c r="L470" s="98">
        <f>(K470+K471+K472+K473+K474+K475)/6</f>
        <v>1.1666666666666667</v>
      </c>
      <c r="M470" s="19" t="s">
        <v>437</v>
      </c>
      <c r="N470" s="19" t="s">
        <v>438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2">
        <f>J471/2000</f>
        <v>1</v>
      </c>
      <c r="L471" s="105"/>
      <c r="M471" s="20"/>
      <c r="N471" s="19" t="s">
        <v>443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2">
        <f>J472/1</f>
        <v>1</v>
      </c>
      <c r="L472" s="105"/>
      <c r="M472" s="20"/>
      <c r="N472" s="19" t="s">
        <v>443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2">
        <f>J473/1</f>
        <v>1</v>
      </c>
      <c r="L473" s="105"/>
      <c r="M473" s="20"/>
      <c r="N473" s="19" t="s">
        <v>443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2">
        <f>J474/276</f>
        <v>1</v>
      </c>
      <c r="L474" s="105"/>
      <c r="M474" s="20"/>
      <c r="N474" s="19" t="s">
        <v>443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2">
        <f>J475/1</f>
        <v>1</v>
      </c>
      <c r="L475" s="106"/>
      <c r="M475" s="20"/>
      <c r="N475" s="19" t="s">
        <v>438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459</v>
      </c>
      <c r="G476" s="94"/>
      <c r="H476" s="94"/>
      <c r="I476" s="94"/>
      <c r="J476" s="94"/>
      <c r="K476" s="20" t="s">
        <v>429</v>
      </c>
      <c r="L476" s="20" t="s">
        <v>430</v>
      </c>
      <c r="M476" s="95" t="s">
        <v>428</v>
      </c>
      <c r="N476" s="95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2">
        <f>J478/I478</f>
        <v>1</v>
      </c>
      <c r="L478" s="98">
        <f>(K478+K479+K480+K481+K482)/5</f>
        <v>1</v>
      </c>
      <c r="M478" s="20"/>
      <c r="N478" s="19" t="s">
        <v>443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2">
        <f>J479/I479</f>
        <v>1</v>
      </c>
      <c r="L479" s="105"/>
      <c r="M479" s="20"/>
      <c r="N479" s="19" t="s">
        <v>487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2">
        <f>J480/I480</f>
        <v>1</v>
      </c>
      <c r="L480" s="105"/>
      <c r="M480" s="20"/>
      <c r="N480" s="20" t="s">
        <v>487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2">
        <f>J481/I481</f>
        <v>1</v>
      </c>
      <c r="L481" s="105"/>
      <c r="M481" s="20"/>
      <c r="N481" s="19" t="s">
        <v>443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2">
        <f>J482/I482</f>
        <v>1</v>
      </c>
      <c r="L482" s="106"/>
      <c r="M482" s="20"/>
      <c r="N482" s="19" t="s">
        <v>443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9" t="s">
        <v>106</v>
      </c>
      <c r="G484" s="90"/>
      <c r="H484" s="90"/>
      <c r="I484" s="90"/>
      <c r="J484" s="90"/>
      <c r="K484" s="90"/>
      <c r="L484" s="90"/>
      <c r="M484" s="90"/>
      <c r="N484" s="90"/>
      <c r="O484" s="9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9" t="s">
        <v>432</v>
      </c>
      <c r="G485" s="90"/>
      <c r="H485" s="90"/>
      <c r="I485" s="90"/>
      <c r="J485" s="90"/>
      <c r="K485" s="90"/>
      <c r="L485" s="90"/>
      <c r="M485" s="90"/>
      <c r="N485" s="90"/>
      <c r="O485" s="9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433</v>
      </c>
      <c r="G486" s="94"/>
      <c r="H486" s="94"/>
      <c r="I486" s="94"/>
      <c r="J486" s="94"/>
      <c r="K486" s="19" t="s">
        <v>426</v>
      </c>
      <c r="L486" s="19" t="s">
        <v>427</v>
      </c>
      <c r="M486" s="94" t="s">
        <v>428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2">
        <f>J487/20</f>
        <v>4.5</v>
      </c>
      <c r="L487" s="98">
        <f>(K487+K488+K489+K490+K491+K492)/6</f>
        <v>1.5887978142076502</v>
      </c>
      <c r="M487" s="19" t="s">
        <v>437</v>
      </c>
      <c r="N487" s="19" t="s">
        <v>438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2">
        <f>J488/2100</f>
        <v>1</v>
      </c>
      <c r="L488" s="105"/>
      <c r="M488" s="20"/>
      <c r="N488" s="19" t="s">
        <v>443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2">
        <f>J489/1</f>
        <v>1</v>
      </c>
      <c r="L489" s="105"/>
      <c r="M489" s="20"/>
      <c r="N489" s="19" t="s">
        <v>443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2">
        <f>J490/1</f>
        <v>1</v>
      </c>
      <c r="L490" s="105"/>
      <c r="M490" s="20"/>
      <c r="N490" s="19" t="s">
        <v>443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2">
        <f>J491/61</f>
        <v>1.0327868852459017</v>
      </c>
      <c r="L491" s="105"/>
      <c r="M491" s="19"/>
      <c r="N491" s="19" t="s">
        <v>443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2">
        <f>J492/1</f>
        <v>1</v>
      </c>
      <c r="L492" s="106"/>
      <c r="M492" s="20"/>
      <c r="N492" s="19" t="s">
        <v>438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459</v>
      </c>
      <c r="G493" s="94"/>
      <c r="H493" s="94"/>
      <c r="I493" s="94"/>
      <c r="J493" s="94"/>
      <c r="K493" s="20" t="s">
        <v>429</v>
      </c>
      <c r="L493" s="20" t="s">
        <v>430</v>
      </c>
      <c r="M493" s="95" t="s">
        <v>428</v>
      </c>
      <c r="N493" s="95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2">
        <f>J495/I495</f>
        <v>1</v>
      </c>
      <c r="L495" s="98">
        <f>(K495+K496+K497+K498+K499)/5</f>
        <v>1</v>
      </c>
      <c r="M495" s="20"/>
      <c r="N495" s="19" t="s">
        <v>443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2">
        <f>J496/I496</f>
        <v>1</v>
      </c>
      <c r="L496" s="105"/>
      <c r="M496" s="20"/>
      <c r="N496" s="19" t="s">
        <v>487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2">
        <f>J497/I497</f>
        <v>1</v>
      </c>
      <c r="L497" s="105"/>
      <c r="M497" s="20"/>
      <c r="N497" s="20" t="s">
        <v>487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2">
        <f>J498/I498</f>
        <v>1</v>
      </c>
      <c r="L498" s="105"/>
      <c r="M498" s="20"/>
      <c r="N498" s="19" t="s">
        <v>443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2">
        <f>J499/I499</f>
        <v>1</v>
      </c>
      <c r="L499" s="106"/>
      <c r="M499" s="19"/>
      <c r="N499" s="19" t="s">
        <v>443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9" t="s">
        <v>114</v>
      </c>
      <c r="G501" s="90"/>
      <c r="H501" s="90"/>
      <c r="I501" s="90"/>
      <c r="J501" s="90"/>
      <c r="K501" s="90"/>
      <c r="L501" s="90"/>
      <c r="M501" s="90"/>
      <c r="N501" s="90"/>
      <c r="O501" s="9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9" t="s">
        <v>432</v>
      </c>
      <c r="G502" s="90"/>
      <c r="H502" s="90"/>
      <c r="I502" s="90"/>
      <c r="J502" s="90"/>
      <c r="K502" s="90"/>
      <c r="L502" s="90"/>
      <c r="M502" s="90"/>
      <c r="N502" s="90"/>
      <c r="O502" s="9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433</v>
      </c>
      <c r="G503" s="94"/>
      <c r="H503" s="94"/>
      <c r="I503" s="94"/>
      <c r="J503" s="94"/>
      <c r="K503" s="19" t="s">
        <v>426</v>
      </c>
      <c r="L503" s="19" t="s">
        <v>427</v>
      </c>
      <c r="M503" s="94" t="s">
        <v>428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2">
        <f>J504/20</f>
        <v>4.3499999999999996</v>
      </c>
      <c r="L504" s="98">
        <f>(K504+K505+K506+K507+K508+K509)/6</f>
        <v>2.0790901898734178</v>
      </c>
      <c r="M504" s="19" t="s">
        <v>437</v>
      </c>
      <c r="N504" s="19" t="s">
        <v>438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2">
        <f>J505/3200</f>
        <v>1.06125</v>
      </c>
      <c r="L505" s="105"/>
      <c r="M505" s="20" t="s">
        <v>480</v>
      </c>
      <c r="N505" s="19" t="s">
        <v>443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2">
        <f>J506/1</f>
        <v>1</v>
      </c>
      <c r="L506" s="105"/>
      <c r="M506" s="20"/>
      <c r="N506" s="19" t="s">
        <v>443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2">
        <f>J507/1</f>
        <v>1</v>
      </c>
      <c r="L507" s="105"/>
      <c r="M507" s="20"/>
      <c r="N507" s="19" t="s">
        <v>443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2">
        <f>J508/158</f>
        <v>1.0632911392405062</v>
      </c>
      <c r="L508" s="105"/>
      <c r="M508" s="19" t="s">
        <v>485</v>
      </c>
      <c r="N508" s="19" t="s">
        <v>443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2">
        <f>J509/1</f>
        <v>4</v>
      </c>
      <c r="L509" s="106"/>
      <c r="M509" s="19" t="s">
        <v>458</v>
      </c>
      <c r="N509" s="19" t="s">
        <v>438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459</v>
      </c>
      <c r="G510" s="94"/>
      <c r="H510" s="94"/>
      <c r="I510" s="94"/>
      <c r="J510" s="94"/>
      <c r="K510" s="20" t="s">
        <v>429</v>
      </c>
      <c r="L510" s="20" t="s">
        <v>430</v>
      </c>
      <c r="M510" s="95" t="s">
        <v>428</v>
      </c>
      <c r="N510" s="95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2">
        <f>J512/I512</f>
        <v>1</v>
      </c>
      <c r="L512" s="98">
        <f>(K512+K513+K514+K515+K516)/5</f>
        <v>1.0122596153846153</v>
      </c>
      <c r="M512" s="20"/>
      <c r="N512" s="19" t="s">
        <v>443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2">
        <f>J513/I513</f>
        <v>1</v>
      </c>
      <c r="L513" s="105"/>
      <c r="M513" s="20"/>
      <c r="N513" s="19" t="s">
        <v>487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2">
        <f>J514/I514</f>
        <v>1</v>
      </c>
      <c r="L514" s="105"/>
      <c r="M514" s="20"/>
      <c r="N514" s="20" t="s">
        <v>487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2">
        <f>J515/I515</f>
        <v>1</v>
      </c>
      <c r="L515" s="105"/>
      <c r="M515" s="20"/>
      <c r="N515" s="19" t="s">
        <v>443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2">
        <f>J516/I516</f>
        <v>1.0612980769230769</v>
      </c>
      <c r="L516" s="106"/>
      <c r="M516" s="19" t="s">
        <v>485</v>
      </c>
      <c r="N516" s="19" t="s">
        <v>443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9" t="s">
        <v>121</v>
      </c>
      <c r="G518" s="90"/>
      <c r="H518" s="90"/>
      <c r="I518" s="90"/>
      <c r="J518" s="90"/>
      <c r="K518" s="90"/>
      <c r="L518" s="90"/>
      <c r="M518" s="90"/>
      <c r="N518" s="90"/>
      <c r="O518" s="9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9" t="s">
        <v>432</v>
      </c>
      <c r="G519" s="90"/>
      <c r="H519" s="90"/>
      <c r="I519" s="90"/>
      <c r="J519" s="90"/>
      <c r="K519" s="90"/>
      <c r="L519" s="90"/>
      <c r="M519" s="90"/>
      <c r="N519" s="90"/>
      <c r="O519" s="9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433</v>
      </c>
      <c r="G520" s="94"/>
      <c r="H520" s="94"/>
      <c r="I520" s="94"/>
      <c r="J520" s="94"/>
      <c r="K520" s="19" t="s">
        <v>426</v>
      </c>
      <c r="L520" s="19" t="s">
        <v>427</v>
      </c>
      <c r="M520" s="94" t="s">
        <v>428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2">
        <f>J521/20</f>
        <v>1</v>
      </c>
      <c r="L521" s="98">
        <f>(K521+K522+K523+K524+K525+K526)/6</f>
        <v>0.96521464646464639</v>
      </c>
      <c r="M521" s="30"/>
      <c r="N521" s="19" t="s">
        <v>438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2">
        <f>J522/2400</f>
        <v>0.89583333333333337</v>
      </c>
      <c r="L522" s="105"/>
      <c r="M522" s="36" t="s">
        <v>124</v>
      </c>
      <c r="N522" s="19" t="s">
        <v>443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2">
        <f>J523/1</f>
        <v>1</v>
      </c>
      <c r="L523" s="105"/>
      <c r="M523" s="20"/>
      <c r="N523" s="19" t="s">
        <v>443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2">
        <f>J524/1</f>
        <v>1</v>
      </c>
      <c r="L524" s="105"/>
      <c r="M524" s="20"/>
      <c r="N524" s="19" t="s">
        <v>443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2">
        <f>J525/220</f>
        <v>0.8954545454545455</v>
      </c>
      <c r="L525" s="105"/>
      <c r="M525" s="20"/>
      <c r="N525" s="19" t="s">
        <v>443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2">
        <f>J526/1</f>
        <v>1</v>
      </c>
      <c r="L526" s="106"/>
      <c r="M526" s="20"/>
      <c r="N526" s="19" t="s">
        <v>438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459</v>
      </c>
      <c r="G527" s="94"/>
      <c r="H527" s="94"/>
      <c r="I527" s="94"/>
      <c r="J527" s="94"/>
      <c r="K527" s="20" t="s">
        <v>429</v>
      </c>
      <c r="L527" s="20" t="s">
        <v>430</v>
      </c>
      <c r="M527" s="95" t="s">
        <v>428</v>
      </c>
      <c r="N527" s="95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2">
        <f>J529/I529</f>
        <v>1</v>
      </c>
      <c r="L529" s="98">
        <f>(K529+K530+K531+K532+K533)/5</f>
        <v>0.97916666666666663</v>
      </c>
      <c r="M529" s="20"/>
      <c r="N529" s="19" t="s">
        <v>443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2">
        <f>J530/I530</f>
        <v>1</v>
      </c>
      <c r="L530" s="105"/>
      <c r="M530" s="20"/>
      <c r="N530" s="19" t="s">
        <v>487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2">
        <f>J531/I531</f>
        <v>1</v>
      </c>
      <c r="L531" s="105"/>
      <c r="M531" s="20"/>
      <c r="N531" s="20" t="s">
        <v>487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2">
        <f>J532/I532</f>
        <v>1</v>
      </c>
      <c r="L532" s="105"/>
      <c r="M532" s="20"/>
      <c r="N532" s="19" t="s">
        <v>443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2">
        <f>J533/I533</f>
        <v>0.89583333333333337</v>
      </c>
      <c r="L533" s="106"/>
      <c r="M533" s="36" t="s">
        <v>130</v>
      </c>
      <c r="N533" s="19" t="s">
        <v>443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9" t="s">
        <v>131</v>
      </c>
      <c r="G535" s="90"/>
      <c r="H535" s="90"/>
      <c r="I535" s="90"/>
      <c r="J535" s="90"/>
      <c r="K535" s="90"/>
      <c r="L535" s="90"/>
      <c r="M535" s="90"/>
      <c r="N535" s="90"/>
      <c r="O535" s="9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9" t="s">
        <v>432</v>
      </c>
      <c r="G536" s="90"/>
      <c r="H536" s="90"/>
      <c r="I536" s="90"/>
      <c r="J536" s="90"/>
      <c r="K536" s="90"/>
      <c r="L536" s="90"/>
      <c r="M536" s="90"/>
      <c r="N536" s="90"/>
      <c r="O536" s="9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433</v>
      </c>
      <c r="G537" s="94"/>
      <c r="H537" s="94"/>
      <c r="I537" s="94"/>
      <c r="J537" s="94"/>
      <c r="K537" s="19" t="s">
        <v>426</v>
      </c>
      <c r="L537" s="19" t="s">
        <v>427</v>
      </c>
      <c r="M537" s="94" t="s">
        <v>428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2">
        <f>J538/20</f>
        <v>1</v>
      </c>
      <c r="L538" s="98">
        <f>(K538+K539+K540+K541+K542+K543)/6</f>
        <v>1</v>
      </c>
      <c r="M538" s="19"/>
      <c r="N538" s="19" t="s">
        <v>438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2">
        <f>J539/2900</f>
        <v>1</v>
      </c>
      <c r="L539" s="105"/>
      <c r="M539" s="20"/>
      <c r="N539" s="19" t="s">
        <v>443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2">
        <f>J540/1</f>
        <v>1</v>
      </c>
      <c r="L540" s="105"/>
      <c r="M540" s="20"/>
      <c r="N540" s="19" t="s">
        <v>443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2">
        <f>J541/1</f>
        <v>1</v>
      </c>
      <c r="L541" s="105"/>
      <c r="M541" s="20"/>
      <c r="N541" s="19" t="s">
        <v>443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2">
        <f>J542/162</f>
        <v>1</v>
      </c>
      <c r="L542" s="105"/>
      <c r="M542" s="20"/>
      <c r="N542" s="19" t="s">
        <v>443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2">
        <f>J543/1</f>
        <v>1</v>
      </c>
      <c r="L543" s="106"/>
      <c r="M543" s="20"/>
      <c r="N543" s="19" t="s">
        <v>438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459</v>
      </c>
      <c r="G544" s="94"/>
      <c r="H544" s="94"/>
      <c r="I544" s="94"/>
      <c r="J544" s="94"/>
      <c r="K544" s="20" t="s">
        <v>429</v>
      </c>
      <c r="L544" s="20" t="s">
        <v>430</v>
      </c>
      <c r="M544" s="95" t="s">
        <v>428</v>
      </c>
      <c r="N544" s="95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2">
        <f>J546/I546</f>
        <v>1</v>
      </c>
      <c r="L546" s="98">
        <f>(K546+K547+K548+K549+K550)/5</f>
        <v>1</v>
      </c>
      <c r="M546" s="20"/>
      <c r="N546" s="19" t="s">
        <v>443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2">
        <f>J547/I547</f>
        <v>1</v>
      </c>
      <c r="L547" s="105"/>
      <c r="M547" s="20"/>
      <c r="N547" s="19" t="s">
        <v>487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2">
        <f>J548/I548</f>
        <v>1</v>
      </c>
      <c r="L548" s="105"/>
      <c r="M548" s="20"/>
      <c r="N548" s="20" t="s">
        <v>487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2">
        <f>J549/I549</f>
        <v>1</v>
      </c>
      <c r="L549" s="105"/>
      <c r="M549" s="20"/>
      <c r="N549" s="19" t="s">
        <v>443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2">
        <f>J550/I550</f>
        <v>1</v>
      </c>
      <c r="L550" s="106"/>
      <c r="M550" s="20"/>
      <c r="N550" s="19" t="s">
        <v>443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9" t="s">
        <v>139</v>
      </c>
      <c r="G552" s="90"/>
      <c r="H552" s="90"/>
      <c r="I552" s="90"/>
      <c r="J552" s="90"/>
      <c r="K552" s="90"/>
      <c r="L552" s="90"/>
      <c r="M552" s="90"/>
      <c r="N552" s="90"/>
      <c r="O552" s="9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9" t="s">
        <v>432</v>
      </c>
      <c r="G553" s="90"/>
      <c r="H553" s="90"/>
      <c r="I553" s="90"/>
      <c r="J553" s="90"/>
      <c r="K553" s="90"/>
      <c r="L553" s="90"/>
      <c r="M553" s="90"/>
      <c r="N553" s="90"/>
      <c r="O553" s="9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433</v>
      </c>
      <c r="G554" s="94"/>
      <c r="H554" s="94"/>
      <c r="I554" s="94"/>
      <c r="J554" s="94"/>
      <c r="K554" s="19" t="s">
        <v>426</v>
      </c>
      <c r="L554" s="19" t="s">
        <v>427</v>
      </c>
      <c r="M554" s="94" t="s">
        <v>428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2">
        <f>J555/20</f>
        <v>3</v>
      </c>
      <c r="L555" s="98">
        <f>(K555+K556+K557+K558+K559+K560)/6</f>
        <v>2.0209956709956711</v>
      </c>
      <c r="M555" s="19" t="s">
        <v>437</v>
      </c>
      <c r="N555" s="19" t="s">
        <v>438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2">
        <f>J556/1400</f>
        <v>1.0714285714285714</v>
      </c>
      <c r="L556" s="105"/>
      <c r="M556" s="20" t="s">
        <v>480</v>
      </c>
      <c r="N556" s="19" t="s">
        <v>443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2">
        <f>J557/1</f>
        <v>1</v>
      </c>
      <c r="L557" s="105"/>
      <c r="M557" s="20"/>
      <c r="N557" s="19" t="s">
        <v>443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2">
        <f>J558/1</f>
        <v>1</v>
      </c>
      <c r="L558" s="105"/>
      <c r="M558" s="20"/>
      <c r="N558" s="19" t="s">
        <v>443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2">
        <f>J559/165</f>
        <v>1.0545454545454545</v>
      </c>
      <c r="L559" s="105"/>
      <c r="M559" s="19" t="s">
        <v>485</v>
      </c>
      <c r="N559" s="19" t="s">
        <v>443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2">
        <f>J560/1</f>
        <v>5</v>
      </c>
      <c r="L560" s="106"/>
      <c r="M560" s="19" t="s">
        <v>458</v>
      </c>
      <c r="N560" s="19" t="s">
        <v>438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459</v>
      </c>
      <c r="G561" s="94"/>
      <c r="H561" s="94"/>
      <c r="I561" s="94"/>
      <c r="J561" s="94"/>
      <c r="K561" s="20" t="s">
        <v>429</v>
      </c>
      <c r="L561" s="20" t="s">
        <v>430</v>
      </c>
      <c r="M561" s="95" t="s">
        <v>428</v>
      </c>
      <c r="N561" s="95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2">
        <f>J563/I563</f>
        <v>1</v>
      </c>
      <c r="L563" s="98">
        <f>(K563+K564+K565+K566+K567)/5</f>
        <v>1.0142857142857142</v>
      </c>
      <c r="M563" s="20"/>
      <c r="N563" s="19" t="s">
        <v>443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2">
        <f>J564/I564</f>
        <v>1</v>
      </c>
      <c r="L564" s="105"/>
      <c r="M564" s="20"/>
      <c r="N564" s="19" t="s">
        <v>487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2">
        <f>J565/I565</f>
        <v>1</v>
      </c>
      <c r="L565" s="105"/>
      <c r="M565" s="20"/>
      <c r="N565" s="20" t="s">
        <v>487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2">
        <f>J566/I566</f>
        <v>1</v>
      </c>
      <c r="L566" s="105"/>
      <c r="M566" s="20"/>
      <c r="N566" s="19" t="s">
        <v>443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2">
        <f>J567/I567</f>
        <v>1.0714285714285714</v>
      </c>
      <c r="L567" s="106"/>
      <c r="M567" s="19" t="s">
        <v>485</v>
      </c>
      <c r="N567" s="19" t="s">
        <v>443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9" t="s">
        <v>146</v>
      </c>
      <c r="G569" s="90"/>
      <c r="H569" s="90"/>
      <c r="I569" s="90"/>
      <c r="J569" s="90"/>
      <c r="K569" s="90"/>
      <c r="L569" s="90"/>
      <c r="M569" s="90"/>
      <c r="N569" s="90"/>
      <c r="O569" s="9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9" t="s">
        <v>432</v>
      </c>
      <c r="G570" s="90"/>
      <c r="H570" s="90"/>
      <c r="I570" s="90"/>
      <c r="J570" s="90"/>
      <c r="K570" s="90"/>
      <c r="L570" s="90"/>
      <c r="M570" s="90"/>
      <c r="N570" s="90"/>
      <c r="O570" s="9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433</v>
      </c>
      <c r="G571" s="94"/>
      <c r="H571" s="94"/>
      <c r="I571" s="94"/>
      <c r="J571" s="94"/>
      <c r="K571" s="19" t="s">
        <v>426</v>
      </c>
      <c r="L571" s="19" t="s">
        <v>427</v>
      </c>
      <c r="M571" s="94" t="s">
        <v>428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2">
        <f>J572/20</f>
        <v>5</v>
      </c>
      <c r="L572" s="98">
        <f>(K572+K573+K574+K575+K576+K577)/6</f>
        <v>2.1666666666666665</v>
      </c>
      <c r="M572" s="19" t="s">
        <v>437</v>
      </c>
      <c r="N572" s="19" t="s">
        <v>438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2">
        <f>J573/7600</f>
        <v>1</v>
      </c>
      <c r="L573" s="105"/>
      <c r="M573" s="20"/>
      <c r="N573" s="19" t="s">
        <v>443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2">
        <f>J574/1</f>
        <v>1</v>
      </c>
      <c r="L574" s="105"/>
      <c r="M574" s="20"/>
      <c r="N574" s="19" t="s">
        <v>443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2">
        <f>J575/1</f>
        <v>1</v>
      </c>
      <c r="L575" s="105"/>
      <c r="M575" s="20"/>
      <c r="N575" s="19" t="s">
        <v>443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2">
        <f>J576/234</f>
        <v>1</v>
      </c>
      <c r="L576" s="105"/>
      <c r="M576" s="20"/>
      <c r="N576" s="19" t="s">
        <v>443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2">
        <f>J577/1</f>
        <v>4</v>
      </c>
      <c r="L577" s="106"/>
      <c r="M577" s="19" t="s">
        <v>458</v>
      </c>
      <c r="N577" s="19" t="s">
        <v>438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459</v>
      </c>
      <c r="G578" s="94"/>
      <c r="H578" s="94"/>
      <c r="I578" s="94"/>
      <c r="J578" s="94"/>
      <c r="K578" s="20" t="s">
        <v>429</v>
      </c>
      <c r="L578" s="20" t="s">
        <v>430</v>
      </c>
      <c r="M578" s="95" t="s">
        <v>428</v>
      </c>
      <c r="N578" s="95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2">
        <f>J580/I580</f>
        <v>1</v>
      </c>
      <c r="L580" s="98">
        <f>(K580+K581+K582+K583+K584)/5</f>
        <v>1.0038461538461538</v>
      </c>
      <c r="M580" s="20"/>
      <c r="N580" s="19" t="s">
        <v>443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2">
        <f>J581/I581</f>
        <v>1</v>
      </c>
      <c r="L581" s="105"/>
      <c r="M581" s="20"/>
      <c r="N581" s="19" t="s">
        <v>487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2">
        <f>J582/I582</f>
        <v>1</v>
      </c>
      <c r="L582" s="105"/>
      <c r="M582" s="20"/>
      <c r="N582" s="20" t="s">
        <v>487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2">
        <f>J583/I583</f>
        <v>1</v>
      </c>
      <c r="L583" s="105"/>
      <c r="M583" s="20"/>
      <c r="N583" s="19" t="s">
        <v>443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2">
        <f>J584/I584</f>
        <v>1.0192307692307694</v>
      </c>
      <c r="L584" s="106"/>
      <c r="M584" s="19"/>
      <c r="N584" s="19" t="s">
        <v>443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9" t="s">
        <v>154</v>
      </c>
      <c r="G586" s="90"/>
      <c r="H586" s="90"/>
      <c r="I586" s="90"/>
      <c r="J586" s="90"/>
      <c r="K586" s="90"/>
      <c r="L586" s="90"/>
      <c r="M586" s="90"/>
      <c r="N586" s="90"/>
      <c r="O586" s="9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9" t="s">
        <v>432</v>
      </c>
      <c r="G587" s="90"/>
      <c r="H587" s="90"/>
      <c r="I587" s="90"/>
      <c r="J587" s="90"/>
      <c r="K587" s="90"/>
      <c r="L587" s="90"/>
      <c r="M587" s="90"/>
      <c r="N587" s="90"/>
      <c r="O587" s="9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433</v>
      </c>
      <c r="G588" s="94"/>
      <c r="H588" s="94"/>
      <c r="I588" s="94"/>
      <c r="J588" s="94"/>
      <c r="K588" s="19" t="s">
        <v>426</v>
      </c>
      <c r="L588" s="19" t="s">
        <v>427</v>
      </c>
      <c r="M588" s="94" t="s">
        <v>428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2">
        <f>J589/20</f>
        <v>1.25</v>
      </c>
      <c r="L589" s="98">
        <f>(K589+K590+K591+K592+K593+K594)/6</f>
        <v>1.5416666666666667</v>
      </c>
      <c r="M589" s="19" t="s">
        <v>437</v>
      </c>
      <c r="N589" s="19" t="s">
        <v>438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2">
        <f>J590/3200</f>
        <v>1</v>
      </c>
      <c r="L590" s="105"/>
      <c r="M590" s="20"/>
      <c r="N590" s="19" t="s">
        <v>443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2">
        <f>J591/1</f>
        <v>1</v>
      </c>
      <c r="L591" s="105"/>
      <c r="M591" s="20"/>
      <c r="N591" s="19" t="s">
        <v>443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2">
        <f>J592/1</f>
        <v>1</v>
      </c>
      <c r="L592" s="105"/>
      <c r="M592" s="20"/>
      <c r="N592" s="19" t="s">
        <v>443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2">
        <f>J593/148</f>
        <v>1</v>
      </c>
      <c r="L593" s="105"/>
      <c r="M593" s="20"/>
      <c r="N593" s="19" t="s">
        <v>443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2">
        <f>J594/1</f>
        <v>4</v>
      </c>
      <c r="L594" s="106"/>
      <c r="M594" s="19" t="s">
        <v>458</v>
      </c>
      <c r="N594" s="19" t="s">
        <v>438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459</v>
      </c>
      <c r="G595" s="94"/>
      <c r="H595" s="94"/>
      <c r="I595" s="94"/>
      <c r="J595" s="94"/>
      <c r="K595" s="20" t="s">
        <v>429</v>
      </c>
      <c r="L595" s="20" t="s">
        <v>430</v>
      </c>
      <c r="M595" s="95" t="s">
        <v>428</v>
      </c>
      <c r="N595" s="95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2">
        <f>J597/I597</f>
        <v>1</v>
      </c>
      <c r="L597" s="98">
        <f>(K597+K598+K599+K600+K601)/5</f>
        <v>1</v>
      </c>
      <c r="M597" s="20"/>
      <c r="N597" s="19" t="s">
        <v>443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2">
        <f>J598/I598</f>
        <v>1</v>
      </c>
      <c r="L598" s="105"/>
      <c r="M598" s="20"/>
      <c r="N598" s="19" t="s">
        <v>487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2">
        <f>J599/I599</f>
        <v>1</v>
      </c>
      <c r="L599" s="105"/>
      <c r="M599" s="20"/>
      <c r="N599" s="20" t="s">
        <v>487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2">
        <f>J600/I600</f>
        <v>1</v>
      </c>
      <c r="L600" s="105"/>
      <c r="M600" s="20"/>
      <c r="N600" s="19" t="s">
        <v>443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2">
        <f>J601/I601</f>
        <v>1</v>
      </c>
      <c r="L601" s="106"/>
      <c r="M601" s="20"/>
      <c r="N601" s="19" t="s">
        <v>443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9" t="s">
        <v>161</v>
      </c>
      <c r="G603" s="90"/>
      <c r="H603" s="90"/>
      <c r="I603" s="90"/>
      <c r="J603" s="90"/>
      <c r="K603" s="90"/>
      <c r="L603" s="90"/>
      <c r="M603" s="90"/>
      <c r="N603" s="90"/>
      <c r="O603" s="9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9" t="s">
        <v>432</v>
      </c>
      <c r="G604" s="90"/>
      <c r="H604" s="90"/>
      <c r="I604" s="90"/>
      <c r="J604" s="90"/>
      <c r="K604" s="90"/>
      <c r="L604" s="90"/>
      <c r="M604" s="90"/>
      <c r="N604" s="90"/>
      <c r="O604" s="9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433</v>
      </c>
      <c r="G605" s="94"/>
      <c r="H605" s="94"/>
      <c r="I605" s="94"/>
      <c r="J605" s="94"/>
      <c r="K605" s="19" t="s">
        <v>426</v>
      </c>
      <c r="L605" s="19" t="s">
        <v>427</v>
      </c>
      <c r="M605" s="94" t="s">
        <v>428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2">
        <f>J606/20</f>
        <v>1</v>
      </c>
      <c r="L606" s="98">
        <f>(K606+K607+K608+K609+K610+K611)/6</f>
        <v>1</v>
      </c>
      <c r="M606" s="20"/>
      <c r="N606" s="19" t="s">
        <v>438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2">
        <f>J607/2900</f>
        <v>1</v>
      </c>
      <c r="L607" s="105"/>
      <c r="M607" s="20"/>
      <c r="N607" s="19" t="s">
        <v>443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2">
        <f>J608/1</f>
        <v>1</v>
      </c>
      <c r="L608" s="105"/>
      <c r="M608" s="20"/>
      <c r="N608" s="19" t="s">
        <v>443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2">
        <f>J609/1</f>
        <v>1</v>
      </c>
      <c r="L609" s="105"/>
      <c r="M609" s="20"/>
      <c r="N609" s="19" t="s">
        <v>443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2">
        <f>J610/182</f>
        <v>1</v>
      </c>
      <c r="L610" s="105"/>
      <c r="M610" s="20"/>
      <c r="N610" s="19" t="s">
        <v>443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2">
        <f>J611/1</f>
        <v>1</v>
      </c>
      <c r="L611" s="106"/>
      <c r="M611" s="20"/>
      <c r="N611" s="19" t="s">
        <v>438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459</v>
      </c>
      <c r="G612" s="94"/>
      <c r="H612" s="94"/>
      <c r="I612" s="94"/>
      <c r="J612" s="94"/>
      <c r="K612" s="20" t="s">
        <v>429</v>
      </c>
      <c r="L612" s="20" t="s">
        <v>430</v>
      </c>
      <c r="M612" s="95" t="s">
        <v>428</v>
      </c>
      <c r="N612" s="95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2">
        <f>J614/I614</f>
        <v>1</v>
      </c>
      <c r="L614" s="98">
        <f>(K614+K615+K616+K617+K618)/5</f>
        <v>1</v>
      </c>
      <c r="M614" s="20"/>
      <c r="N614" s="19" t="s">
        <v>443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2">
        <f>J615/I615</f>
        <v>1</v>
      </c>
      <c r="L615" s="105"/>
      <c r="M615" s="20"/>
      <c r="N615" s="19" t="s">
        <v>487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2">
        <f>J616/I616</f>
        <v>1</v>
      </c>
      <c r="L616" s="105"/>
      <c r="M616" s="20"/>
      <c r="N616" s="20" t="s">
        <v>487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2">
        <f>J617/I617</f>
        <v>1</v>
      </c>
      <c r="L617" s="105"/>
      <c r="M617" s="20"/>
      <c r="N617" s="19" t="s">
        <v>443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2">
        <f>J618/I618</f>
        <v>1</v>
      </c>
      <c r="L618" s="106"/>
      <c r="M618" s="20"/>
      <c r="N618" s="19" t="s">
        <v>443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9" t="s">
        <v>171</v>
      </c>
      <c r="G620" s="90"/>
      <c r="H620" s="90"/>
      <c r="I620" s="90"/>
      <c r="J620" s="90"/>
      <c r="K620" s="90"/>
      <c r="L620" s="90"/>
      <c r="M620" s="90"/>
      <c r="N620" s="90"/>
      <c r="O620" s="9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9" t="s">
        <v>432</v>
      </c>
      <c r="G621" s="90"/>
      <c r="H621" s="90"/>
      <c r="I621" s="90"/>
      <c r="J621" s="90"/>
      <c r="K621" s="90"/>
      <c r="L621" s="90"/>
      <c r="M621" s="90"/>
      <c r="N621" s="90"/>
      <c r="O621" s="9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433</v>
      </c>
      <c r="G622" s="94"/>
      <c r="H622" s="94"/>
      <c r="I622" s="94"/>
      <c r="J622" s="94"/>
      <c r="K622" s="19" t="s">
        <v>426</v>
      </c>
      <c r="L622" s="19" t="s">
        <v>427</v>
      </c>
      <c r="M622" s="94" t="s">
        <v>428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2">
        <f>J623/20</f>
        <v>2.85</v>
      </c>
      <c r="L623" s="98">
        <f>(K623+K624+K625+K626+K627+K628)/6</f>
        <v>1.3083333333333333</v>
      </c>
      <c r="M623" s="19" t="s">
        <v>437</v>
      </c>
      <c r="N623" s="19" t="s">
        <v>438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2">
        <f>J624/3200</f>
        <v>1</v>
      </c>
      <c r="L624" s="105"/>
      <c r="M624" s="20"/>
      <c r="N624" s="19" t="s">
        <v>443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2">
        <f>J625/1</f>
        <v>1</v>
      </c>
      <c r="L625" s="105"/>
      <c r="M625" s="20"/>
      <c r="N625" s="19" t="s">
        <v>443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2">
        <f>J626/1</f>
        <v>1</v>
      </c>
      <c r="L626" s="105"/>
      <c r="M626" s="20"/>
      <c r="N626" s="19" t="s">
        <v>443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2">
        <f>J627/51</f>
        <v>1</v>
      </c>
      <c r="L627" s="105"/>
      <c r="M627" s="20"/>
      <c r="N627" s="19" t="s">
        <v>443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2">
        <f>J628/1</f>
        <v>1</v>
      </c>
      <c r="L628" s="106"/>
      <c r="M628" s="20"/>
      <c r="N628" s="19" t="s">
        <v>438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459</v>
      </c>
      <c r="G629" s="94"/>
      <c r="H629" s="94"/>
      <c r="I629" s="94"/>
      <c r="J629" s="94"/>
      <c r="K629" s="20" t="s">
        <v>429</v>
      </c>
      <c r="L629" s="20" t="s">
        <v>430</v>
      </c>
      <c r="M629" s="95" t="s">
        <v>428</v>
      </c>
      <c r="N629" s="95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2">
        <f>J631/I631</f>
        <v>1</v>
      </c>
      <c r="L631" s="98">
        <f>(K631+K632+K633+K634+K635)/5</f>
        <v>1.003125</v>
      </c>
      <c r="M631" s="19"/>
      <c r="N631" s="19" t="s">
        <v>443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2">
        <f>J632/I632</f>
        <v>1</v>
      </c>
      <c r="L632" s="105"/>
      <c r="M632" s="20"/>
      <c r="N632" s="19" t="s">
        <v>487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2">
        <f>J633/I633</f>
        <v>1</v>
      </c>
      <c r="L633" s="105"/>
      <c r="M633" s="20"/>
      <c r="N633" s="20" t="s">
        <v>487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2">
        <f>J634/I634</f>
        <v>1</v>
      </c>
      <c r="L634" s="105"/>
      <c r="M634" s="20"/>
      <c r="N634" s="19" t="s">
        <v>443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2">
        <f>J635/I635</f>
        <v>1.015625</v>
      </c>
      <c r="L635" s="106"/>
      <c r="M635" s="19"/>
      <c r="N635" s="19" t="s">
        <v>443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9" t="s">
        <v>178</v>
      </c>
      <c r="G637" s="90"/>
      <c r="H637" s="90"/>
      <c r="I637" s="90"/>
      <c r="J637" s="90"/>
      <c r="K637" s="90"/>
      <c r="L637" s="90"/>
      <c r="M637" s="90"/>
      <c r="N637" s="90"/>
      <c r="O637" s="9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9" t="s">
        <v>432</v>
      </c>
      <c r="G638" s="90"/>
      <c r="H638" s="90"/>
      <c r="I638" s="90"/>
      <c r="J638" s="90"/>
      <c r="K638" s="90"/>
      <c r="L638" s="90"/>
      <c r="M638" s="90"/>
      <c r="N638" s="90"/>
      <c r="O638" s="9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433</v>
      </c>
      <c r="G639" s="94"/>
      <c r="H639" s="94"/>
      <c r="I639" s="94"/>
      <c r="J639" s="94"/>
      <c r="K639" s="19" t="s">
        <v>426</v>
      </c>
      <c r="L639" s="19" t="s">
        <v>427</v>
      </c>
      <c r="M639" s="94" t="s">
        <v>428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2">
        <f>J640/20</f>
        <v>2.5</v>
      </c>
      <c r="L640" s="98">
        <f>(K640+K641+K642+K643+K644+K645)/6</f>
        <v>1.25</v>
      </c>
      <c r="M640" s="19" t="s">
        <v>437</v>
      </c>
      <c r="N640" s="19" t="s">
        <v>438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2">
        <f>J641/3250</f>
        <v>1</v>
      </c>
      <c r="L641" s="105"/>
      <c r="M641" s="20"/>
      <c r="N641" s="19" t="s">
        <v>443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2">
        <f>J642/1</f>
        <v>1</v>
      </c>
      <c r="L642" s="105"/>
      <c r="M642" s="20"/>
      <c r="N642" s="19" t="s">
        <v>443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2">
        <f>J643/1</f>
        <v>1</v>
      </c>
      <c r="L643" s="105"/>
      <c r="M643" s="20"/>
      <c r="N643" s="19" t="s">
        <v>443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2">
        <f>J644/99</f>
        <v>1</v>
      </c>
      <c r="L644" s="105"/>
      <c r="M644" s="20"/>
      <c r="N644" s="19" t="s">
        <v>443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2">
        <f>J645/1</f>
        <v>1</v>
      </c>
      <c r="L645" s="106"/>
      <c r="M645" s="20"/>
      <c r="N645" s="19" t="s">
        <v>438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459</v>
      </c>
      <c r="G646" s="94"/>
      <c r="H646" s="94"/>
      <c r="I646" s="94"/>
      <c r="J646" s="94"/>
      <c r="K646" s="20" t="s">
        <v>429</v>
      </c>
      <c r="L646" s="20" t="s">
        <v>430</v>
      </c>
      <c r="M646" s="95" t="s">
        <v>428</v>
      </c>
      <c r="N646" s="95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2">
        <f>J648/I648</f>
        <v>1</v>
      </c>
      <c r="L648" s="98">
        <f>(K648+K649+K650+K651+K652)/5</f>
        <v>1</v>
      </c>
      <c r="M648" s="20"/>
      <c r="N648" s="19" t="s">
        <v>443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2">
        <f>J649/I649</f>
        <v>1</v>
      </c>
      <c r="L649" s="105"/>
      <c r="M649" s="20"/>
      <c r="N649" s="19" t="s">
        <v>487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2">
        <f>J650/I650</f>
        <v>1</v>
      </c>
      <c r="L650" s="105"/>
      <c r="M650" s="20"/>
      <c r="N650" s="20" t="s">
        <v>487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2">
        <f>J651/I651</f>
        <v>1</v>
      </c>
      <c r="L651" s="105"/>
      <c r="M651" s="20"/>
      <c r="N651" s="19" t="s">
        <v>443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2">
        <f>J652/I652</f>
        <v>1</v>
      </c>
      <c r="L652" s="106"/>
      <c r="M652" s="20"/>
      <c r="N652" s="19" t="s">
        <v>443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9" t="s">
        <v>186</v>
      </c>
      <c r="G654" s="90"/>
      <c r="H654" s="90"/>
      <c r="I654" s="90"/>
      <c r="J654" s="90"/>
      <c r="K654" s="90"/>
      <c r="L654" s="90"/>
      <c r="M654" s="90"/>
      <c r="N654" s="90"/>
      <c r="O654" s="9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9" t="s">
        <v>187</v>
      </c>
      <c r="G655" s="90"/>
      <c r="H655" s="90"/>
      <c r="I655" s="90"/>
      <c r="J655" s="90"/>
      <c r="K655" s="90"/>
      <c r="L655" s="90"/>
      <c r="M655" s="90"/>
      <c r="N655" s="90"/>
      <c r="O655" s="9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433</v>
      </c>
      <c r="G656" s="94"/>
      <c r="H656" s="94"/>
      <c r="I656" s="94"/>
      <c r="J656" s="94"/>
      <c r="K656" s="19" t="s">
        <v>426</v>
      </c>
      <c r="L656" s="19" t="s">
        <v>427</v>
      </c>
      <c r="M656" s="94" t="s">
        <v>428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7" t="s">
        <v>420</v>
      </c>
      <c r="H657" s="37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9" t="s">
        <v>188</v>
      </c>
      <c r="H659" s="40" t="s">
        <v>411</v>
      </c>
      <c r="I659" s="20" t="s">
        <v>189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438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9" t="s">
        <v>190</v>
      </c>
      <c r="H660" s="40" t="s">
        <v>191</v>
      </c>
      <c r="I660" s="20">
        <v>0</v>
      </c>
      <c r="J660" s="20">
        <v>0</v>
      </c>
      <c r="K660" s="21">
        <v>0</v>
      </c>
      <c r="L660" s="99"/>
      <c r="M660" s="20"/>
      <c r="N660" s="19" t="s">
        <v>443</v>
      </c>
      <c r="O660" s="9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1" t="s">
        <v>193</v>
      </c>
      <c r="H661" s="40" t="s">
        <v>191</v>
      </c>
      <c r="I661" s="20" t="s">
        <v>194</v>
      </c>
      <c r="J661" s="20">
        <v>12</v>
      </c>
      <c r="K661" s="21">
        <f>J661/12</f>
        <v>1</v>
      </c>
      <c r="L661" s="99"/>
      <c r="M661" s="20"/>
      <c r="N661" s="19" t="s">
        <v>443</v>
      </c>
      <c r="O661" s="9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1" t="s">
        <v>195</v>
      </c>
      <c r="H662" s="40" t="s">
        <v>191</v>
      </c>
      <c r="I662" s="20" t="s">
        <v>196</v>
      </c>
      <c r="J662" s="20">
        <v>30</v>
      </c>
      <c r="K662" s="21">
        <f>J662/30</f>
        <v>1</v>
      </c>
      <c r="L662" s="99"/>
      <c r="M662" s="20"/>
      <c r="N662" s="19" t="s">
        <v>443</v>
      </c>
      <c r="O662" s="9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9" t="s">
        <v>197</v>
      </c>
      <c r="H663" s="40" t="s">
        <v>191</v>
      </c>
      <c r="I663" s="20" t="s">
        <v>198</v>
      </c>
      <c r="J663" s="20">
        <v>150</v>
      </c>
      <c r="K663" s="21">
        <f>J663/150</f>
        <v>1</v>
      </c>
      <c r="L663" s="99"/>
      <c r="M663" s="20"/>
      <c r="N663" s="19" t="s">
        <v>443</v>
      </c>
      <c r="O663" s="9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2" t="s">
        <v>199</v>
      </c>
      <c r="H664" s="43" t="s">
        <v>191</v>
      </c>
      <c r="I664" s="44" t="s">
        <v>200</v>
      </c>
      <c r="J664" s="44">
        <v>3</v>
      </c>
      <c r="K664" s="45">
        <f>J664/3</f>
        <v>1</v>
      </c>
      <c r="L664" s="99"/>
      <c r="M664" s="44"/>
      <c r="N664" s="19" t="s">
        <v>443</v>
      </c>
      <c r="O664" s="9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9" t="s">
        <v>201</v>
      </c>
      <c r="H665" s="40" t="s">
        <v>191</v>
      </c>
      <c r="I665" s="20" t="s">
        <v>200</v>
      </c>
      <c r="J665" s="20">
        <v>3</v>
      </c>
      <c r="K665" s="21">
        <f>J665/3</f>
        <v>1</v>
      </c>
      <c r="L665" s="99"/>
      <c r="M665" s="20"/>
      <c r="N665" s="19" t="s">
        <v>443</v>
      </c>
      <c r="O665" s="9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9" t="s">
        <v>203</v>
      </c>
      <c r="H666" s="40" t="s">
        <v>191</v>
      </c>
      <c r="I666" s="20" t="s">
        <v>194</v>
      </c>
      <c r="J666" s="20">
        <v>12</v>
      </c>
      <c r="K666" s="21">
        <f>J666/12</f>
        <v>1</v>
      </c>
      <c r="L666" s="99"/>
      <c r="M666" s="20"/>
      <c r="N666" s="19" t="s">
        <v>443</v>
      </c>
      <c r="O666" s="9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9" t="s">
        <v>205</v>
      </c>
      <c r="H667" s="40" t="s">
        <v>191</v>
      </c>
      <c r="I667" s="20" t="s">
        <v>200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9" t="s">
        <v>207</v>
      </c>
      <c r="H668" s="40" t="s">
        <v>191</v>
      </c>
      <c r="I668" s="20" t="s">
        <v>194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9" t="s">
        <v>209</v>
      </c>
      <c r="H669" s="40" t="s">
        <v>191</v>
      </c>
      <c r="I669" s="20" t="s">
        <v>194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9" t="s">
        <v>211</v>
      </c>
      <c r="H670" s="40" t="s">
        <v>191</v>
      </c>
      <c r="I670" s="20" t="s">
        <v>194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9" t="s">
        <v>213</v>
      </c>
      <c r="H671" s="40" t="s">
        <v>191</v>
      </c>
      <c r="I671" s="20" t="s">
        <v>194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9" t="s">
        <v>215</v>
      </c>
      <c r="H672" s="40" t="s">
        <v>191</v>
      </c>
      <c r="I672" s="20" t="s">
        <v>194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9" t="s">
        <v>217</v>
      </c>
      <c r="H673" s="40" t="s">
        <v>191</v>
      </c>
      <c r="I673" s="20" t="s">
        <v>200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9" t="s">
        <v>219</v>
      </c>
      <c r="H674" s="40" t="s">
        <v>191</v>
      </c>
      <c r="I674" s="20" t="s">
        <v>220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1" t="s">
        <v>222</v>
      </c>
      <c r="H675" s="40" t="s">
        <v>457</v>
      </c>
      <c r="I675" s="20" t="s">
        <v>447</v>
      </c>
      <c r="J675" s="20">
        <v>1</v>
      </c>
      <c r="K675" s="21">
        <f>J675/1</f>
        <v>1</v>
      </c>
      <c r="L675" s="100"/>
      <c r="M675" s="20"/>
      <c r="N675" s="19" t="s">
        <v>438</v>
      </c>
      <c r="O675" s="9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459</v>
      </c>
      <c r="G676" s="94"/>
      <c r="H676" s="94"/>
      <c r="I676" s="94"/>
      <c r="J676" s="94"/>
      <c r="K676" s="20" t="s">
        <v>429</v>
      </c>
      <c r="L676" s="20" t="s">
        <v>430</v>
      </c>
      <c r="M676" s="95" t="s">
        <v>428</v>
      </c>
      <c r="N676" s="95"/>
      <c r="O676" s="9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7" t="s">
        <v>223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6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443</v>
      </c>
      <c r="O678" s="9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6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443</v>
      </c>
      <c r="O679" s="9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6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443</v>
      </c>
      <c r="O680" s="9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6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443</v>
      </c>
      <c r="O681" s="9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6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443</v>
      </c>
      <c r="O682" s="9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6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443</v>
      </c>
      <c r="O683" s="9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6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443</v>
      </c>
      <c r="O684" s="9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6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443</v>
      </c>
      <c r="O685" s="9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6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443</v>
      </c>
      <c r="O686" s="9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243</v>
      </c>
      <c r="G687" s="46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6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6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6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6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6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6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257</v>
      </c>
      <c r="G694" s="46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260</v>
      </c>
      <c r="G695" s="49" t="s">
        <v>261</v>
      </c>
      <c r="H695" s="50" t="s">
        <v>262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263</v>
      </c>
      <c r="O695" s="9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439</v>
      </c>
      <c r="G697" s="53" t="s">
        <v>264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8" t="s">
        <v>265</v>
      </c>
      <c r="H698" s="57" t="s">
        <v>266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443</v>
      </c>
      <c r="O698" s="9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8" t="s">
        <v>268</v>
      </c>
      <c r="H699" s="57" t="s">
        <v>457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443</v>
      </c>
      <c r="O699" s="9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8" t="s">
        <v>270</v>
      </c>
      <c r="H700" s="57" t="s">
        <v>466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8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487</v>
      </c>
      <c r="O701" s="9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7" t="s">
        <v>273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8" t="s">
        <v>275</v>
      </c>
      <c r="H704" s="57" t="s">
        <v>226</v>
      </c>
      <c r="I704" s="25">
        <v>0</v>
      </c>
      <c r="J704" s="25">
        <v>0</v>
      </c>
      <c r="K704" s="21"/>
      <c r="L704" s="99"/>
      <c r="M704" s="20"/>
      <c r="N704" s="19" t="s">
        <v>443</v>
      </c>
      <c r="O704" s="9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8" t="s">
        <v>277</v>
      </c>
      <c r="H705" s="57" t="s">
        <v>226</v>
      </c>
      <c r="I705" s="25">
        <v>0</v>
      </c>
      <c r="J705" s="25">
        <v>0</v>
      </c>
      <c r="K705" s="21"/>
      <c r="L705" s="99"/>
      <c r="M705" s="20"/>
      <c r="N705" s="19" t="s">
        <v>443</v>
      </c>
      <c r="O705" s="9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8" t="s">
        <v>279</v>
      </c>
      <c r="H706" s="57" t="s">
        <v>226</v>
      </c>
      <c r="I706" s="25">
        <v>0</v>
      </c>
      <c r="J706" s="25">
        <v>0</v>
      </c>
      <c r="K706" s="21"/>
      <c r="L706" s="99"/>
      <c r="M706" s="20"/>
      <c r="N706" s="19" t="s">
        <v>443</v>
      </c>
      <c r="O706" s="9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8" t="s">
        <v>281</v>
      </c>
      <c r="H707" s="57" t="s">
        <v>226</v>
      </c>
      <c r="I707" s="25">
        <v>0</v>
      </c>
      <c r="J707" s="25">
        <v>0</v>
      </c>
      <c r="K707" s="21"/>
      <c r="L707" s="99"/>
      <c r="M707" s="20"/>
      <c r="N707" s="19" t="s">
        <v>443</v>
      </c>
      <c r="O707" s="9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8" t="s">
        <v>258</v>
      </c>
      <c r="H708" s="57" t="s">
        <v>272</v>
      </c>
      <c r="I708" s="25">
        <v>0</v>
      </c>
      <c r="J708" s="25">
        <v>0</v>
      </c>
      <c r="K708" s="21"/>
      <c r="L708" s="99"/>
      <c r="M708" s="20"/>
      <c r="N708" s="19" t="s">
        <v>443</v>
      </c>
      <c r="O708" s="9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7" t="s">
        <v>283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8" t="s">
        <v>285</v>
      </c>
      <c r="H710" s="57" t="s">
        <v>286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443</v>
      </c>
      <c r="O710" s="9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8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487</v>
      </c>
      <c r="O711" s="10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288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459</v>
      </c>
      <c r="G713" s="94"/>
      <c r="H713" s="94"/>
      <c r="I713" s="94"/>
      <c r="J713" s="94"/>
      <c r="K713" s="20" t="s">
        <v>429</v>
      </c>
      <c r="L713" s="20" t="s">
        <v>430</v>
      </c>
      <c r="M713" s="95" t="s">
        <v>428</v>
      </c>
      <c r="N713" s="95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9" t="s">
        <v>289</v>
      </c>
      <c r="H714" s="57" t="s">
        <v>457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443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60" t="s">
        <v>271</v>
      </c>
      <c r="H715" s="19" t="s">
        <v>259</v>
      </c>
      <c r="I715" s="25">
        <v>0</v>
      </c>
      <c r="J715" s="25">
        <v>0</v>
      </c>
      <c r="K715" s="21"/>
      <c r="L715" s="106"/>
      <c r="M715" s="19"/>
      <c r="N715" s="20" t="s">
        <v>487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9" t="s">
        <v>290</v>
      </c>
      <c r="G717" s="90"/>
      <c r="H717" s="90"/>
      <c r="I717" s="90"/>
      <c r="J717" s="90"/>
      <c r="K717" s="90"/>
      <c r="L717" s="90"/>
      <c r="M717" s="90"/>
      <c r="N717" s="90"/>
      <c r="O717" s="9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9" t="s">
        <v>291</v>
      </c>
      <c r="G718" s="90"/>
      <c r="H718" s="90"/>
      <c r="I718" s="90"/>
      <c r="J718" s="90"/>
      <c r="K718" s="90"/>
      <c r="L718" s="90"/>
      <c r="M718" s="90"/>
      <c r="N718" s="90"/>
      <c r="O718" s="9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433</v>
      </c>
      <c r="G719" s="94"/>
      <c r="H719" s="94"/>
      <c r="I719" s="94"/>
      <c r="J719" s="94"/>
      <c r="K719" s="19" t="s">
        <v>426</v>
      </c>
      <c r="L719" s="19" t="s">
        <v>427</v>
      </c>
      <c r="M719" s="94" t="s">
        <v>428</v>
      </c>
      <c r="N719" s="94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7" t="s">
        <v>420</v>
      </c>
      <c r="H720" s="37" t="s">
        <v>412</v>
      </c>
      <c r="I720" s="20"/>
      <c r="J720" s="20"/>
      <c r="K720" s="20"/>
      <c r="L720" s="20"/>
      <c r="M720" s="20"/>
      <c r="N720" s="20"/>
      <c r="O720" s="11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9" t="s">
        <v>188</v>
      </c>
      <c r="H721" s="40" t="s">
        <v>411</v>
      </c>
      <c r="I721" s="20" t="s">
        <v>189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437</v>
      </c>
      <c r="N721" s="19" t="s">
        <v>438</v>
      </c>
      <c r="O721" s="11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9" t="s">
        <v>292</v>
      </c>
      <c r="H722" s="40" t="s">
        <v>293</v>
      </c>
      <c r="I722" s="20" t="s">
        <v>447</v>
      </c>
      <c r="J722" s="20">
        <v>6</v>
      </c>
      <c r="K722" s="21">
        <f>J722/2</f>
        <v>3</v>
      </c>
      <c r="L722" s="108"/>
      <c r="M722" s="19"/>
      <c r="N722" s="19" t="s">
        <v>443</v>
      </c>
      <c r="O722" s="11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9" t="s">
        <v>456</v>
      </c>
      <c r="H723" s="40" t="s">
        <v>457</v>
      </c>
      <c r="I723" s="20" t="s">
        <v>447</v>
      </c>
      <c r="J723" s="20">
        <v>1</v>
      </c>
      <c r="K723" s="21">
        <f>J723/1</f>
        <v>1</v>
      </c>
      <c r="L723" s="109"/>
      <c r="M723" s="19"/>
      <c r="N723" s="19" t="s">
        <v>438</v>
      </c>
      <c r="O723" s="11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459</v>
      </c>
      <c r="G724" s="94"/>
      <c r="H724" s="94"/>
      <c r="I724" s="94"/>
      <c r="J724" s="94"/>
      <c r="K724" s="20" t="s">
        <v>429</v>
      </c>
      <c r="L724" s="20" t="s">
        <v>430</v>
      </c>
      <c r="M724" s="94" t="s">
        <v>428</v>
      </c>
      <c r="N724" s="94"/>
      <c r="O724" s="11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1" t="s">
        <v>294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1" t="s">
        <v>295</v>
      </c>
      <c r="H726" s="57" t="s">
        <v>296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297</v>
      </c>
      <c r="N726" s="19" t="s">
        <v>443</v>
      </c>
      <c r="O726" s="11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1" t="s">
        <v>298</v>
      </c>
      <c r="H727" s="57" t="s">
        <v>466</v>
      </c>
      <c r="I727" s="22">
        <v>10665.4</v>
      </c>
      <c r="J727" s="25">
        <v>1311.83</v>
      </c>
      <c r="K727" s="21">
        <f>J727/I727</f>
        <v>0.12299866859189529</v>
      </c>
      <c r="L727" s="114"/>
      <c r="M727" s="19" t="s">
        <v>299</v>
      </c>
      <c r="N727" s="19" t="s">
        <v>443</v>
      </c>
      <c r="O727" s="11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1" t="s">
        <v>469</v>
      </c>
      <c r="H728" s="57" t="s">
        <v>272</v>
      </c>
      <c r="I728" s="20">
        <v>11220</v>
      </c>
      <c r="J728" s="20">
        <v>11147.9</v>
      </c>
      <c r="K728" s="21">
        <f>J728/I728</f>
        <v>0.99357397504456324</v>
      </c>
      <c r="L728" s="114"/>
      <c r="M728" s="19" t="s">
        <v>300</v>
      </c>
      <c r="N728" s="19" t="s">
        <v>443</v>
      </c>
      <c r="O728" s="11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301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433</v>
      </c>
      <c r="G731" s="94"/>
      <c r="H731" s="94"/>
      <c r="I731" s="94"/>
      <c r="J731" s="94"/>
      <c r="K731" s="19" t="s">
        <v>426</v>
      </c>
      <c r="L731" s="19" t="s">
        <v>427</v>
      </c>
      <c r="M731" s="94" t="s">
        <v>428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7" t="s">
        <v>420</v>
      </c>
      <c r="H732" s="37" t="s">
        <v>412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9" t="s">
        <v>188</v>
      </c>
      <c r="H733" s="40" t="s">
        <v>411</v>
      </c>
      <c r="I733" s="20" t="s">
        <v>189</v>
      </c>
      <c r="J733" s="20">
        <v>82.78</v>
      </c>
      <c r="K733" s="21">
        <f>J733/50</f>
        <v>1.6556</v>
      </c>
      <c r="L733" s="110"/>
      <c r="M733" s="19" t="s">
        <v>437</v>
      </c>
      <c r="N733" s="19" t="s">
        <v>438</v>
      </c>
      <c r="O733" s="11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9" t="s">
        <v>302</v>
      </c>
      <c r="H734" s="40" t="s">
        <v>441</v>
      </c>
      <c r="I734" s="20" t="s">
        <v>620</v>
      </c>
      <c r="J734" s="22">
        <v>1936</v>
      </c>
      <c r="K734" s="21">
        <f>J734/1800</f>
        <v>1.0755555555555556</v>
      </c>
      <c r="L734" s="110"/>
      <c r="M734" s="19" t="s">
        <v>480</v>
      </c>
      <c r="N734" s="19" t="s">
        <v>443</v>
      </c>
      <c r="O734" s="11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9" t="s">
        <v>303</v>
      </c>
      <c r="H735" s="40" t="s">
        <v>304</v>
      </c>
      <c r="I735" s="20" t="s">
        <v>447</v>
      </c>
      <c r="J735" s="20">
        <v>1</v>
      </c>
      <c r="K735" s="21">
        <f>J735/1</f>
        <v>1</v>
      </c>
      <c r="L735" s="110"/>
      <c r="M735" s="19"/>
      <c r="N735" s="19" t="s">
        <v>443</v>
      </c>
      <c r="O735" s="11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1" t="s">
        <v>305</v>
      </c>
      <c r="H736" s="40" t="s">
        <v>457</v>
      </c>
      <c r="I736" s="20" t="s">
        <v>447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459</v>
      </c>
      <c r="G737" s="94"/>
      <c r="H737" s="94"/>
      <c r="I737" s="94"/>
      <c r="J737" s="94"/>
      <c r="K737" s="20" t="s">
        <v>429</v>
      </c>
      <c r="L737" s="20" t="s">
        <v>430</v>
      </c>
      <c r="M737" s="94" t="s">
        <v>428</v>
      </c>
      <c r="N737" s="94"/>
      <c r="O737" s="11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420</v>
      </c>
      <c r="H739" s="116"/>
      <c r="I739" s="116"/>
      <c r="J739" s="116"/>
      <c r="K739" s="117"/>
      <c r="L739" s="116"/>
      <c r="M739" s="116"/>
      <c r="N739" s="116"/>
      <c r="O739" s="11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1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1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306</v>
      </c>
      <c r="H742" s="57"/>
      <c r="I742" s="20"/>
      <c r="J742" s="20"/>
      <c r="K742" s="21"/>
      <c r="L742" s="114">
        <f>(K743+K744+K745+K746+K747+K748)/6</f>
        <v>1.0240362809813572</v>
      </c>
      <c r="M742" s="19"/>
      <c r="N742" s="19"/>
      <c r="O742" s="11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1" t="s">
        <v>307</v>
      </c>
      <c r="H743" s="57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14"/>
      <c r="M743" s="19" t="s">
        <v>308</v>
      </c>
      <c r="N743" s="19" t="s">
        <v>443</v>
      </c>
      <c r="O743" s="11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1" t="s">
        <v>309</v>
      </c>
      <c r="H744" s="57" t="s">
        <v>310</v>
      </c>
      <c r="I744" s="27">
        <v>832</v>
      </c>
      <c r="J744" s="27">
        <v>832</v>
      </c>
      <c r="K744" s="21">
        <f t="shared" si="41"/>
        <v>1</v>
      </c>
      <c r="L744" s="114"/>
      <c r="M744" s="19" t="s">
        <v>308</v>
      </c>
      <c r="N744" s="19" t="s">
        <v>443</v>
      </c>
      <c r="O744" s="11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1" t="s">
        <v>311</v>
      </c>
      <c r="H745" s="57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14"/>
      <c r="M745" s="19" t="s">
        <v>312</v>
      </c>
      <c r="N745" s="19" t="s">
        <v>443</v>
      </c>
      <c r="O745" s="11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1" t="s">
        <v>313</v>
      </c>
      <c r="H746" s="57" t="s">
        <v>314</v>
      </c>
      <c r="I746" s="20">
        <v>23.4</v>
      </c>
      <c r="J746" s="20">
        <v>25.15</v>
      </c>
      <c r="K746" s="21">
        <f t="shared" si="41"/>
        <v>1.0747863247863247</v>
      </c>
      <c r="L746" s="114"/>
      <c r="M746" s="19" t="s">
        <v>315</v>
      </c>
      <c r="N746" s="19" t="s">
        <v>443</v>
      </c>
      <c r="O746" s="11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1" t="s">
        <v>316</v>
      </c>
      <c r="H747" s="57" t="s">
        <v>262</v>
      </c>
      <c r="I747" s="20">
        <v>94</v>
      </c>
      <c r="J747" s="20">
        <v>101</v>
      </c>
      <c r="K747" s="21">
        <f t="shared" si="41"/>
        <v>1.074468085106383</v>
      </c>
      <c r="L747" s="114"/>
      <c r="M747" s="19" t="s">
        <v>315</v>
      </c>
      <c r="N747" s="19" t="s">
        <v>443</v>
      </c>
      <c r="O747" s="11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1" t="s">
        <v>469</v>
      </c>
      <c r="H748" s="57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14"/>
      <c r="M748" s="19" t="s">
        <v>312</v>
      </c>
      <c r="N748" s="19" t="s">
        <v>487</v>
      </c>
      <c r="O748" s="11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9" t="s">
        <v>318</v>
      </c>
      <c r="G751" s="90"/>
      <c r="H751" s="90"/>
      <c r="I751" s="90"/>
      <c r="J751" s="90"/>
      <c r="K751" s="90"/>
      <c r="L751" s="90"/>
      <c r="M751" s="90"/>
      <c r="N751" s="90"/>
      <c r="O751" s="9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433</v>
      </c>
      <c r="G752" s="94"/>
      <c r="H752" s="94"/>
      <c r="I752" s="94"/>
      <c r="J752" s="94"/>
      <c r="K752" s="19" t="s">
        <v>426</v>
      </c>
      <c r="L752" s="19" t="s">
        <v>427</v>
      </c>
      <c r="M752" s="94" t="s">
        <v>428</v>
      </c>
      <c r="N752" s="94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7" t="s">
        <v>420</v>
      </c>
      <c r="H753" s="37" t="s">
        <v>412</v>
      </c>
      <c r="I753" s="20"/>
      <c r="J753" s="20"/>
      <c r="K753" s="20"/>
      <c r="L753" s="20"/>
      <c r="M753" s="20"/>
      <c r="N753" s="20"/>
      <c r="O753" s="11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9" t="s">
        <v>188</v>
      </c>
      <c r="H754" s="40" t="s">
        <v>411</v>
      </c>
      <c r="I754" s="20" t="s">
        <v>189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437</v>
      </c>
      <c r="N754" s="19" t="s">
        <v>438</v>
      </c>
      <c r="O754" s="11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9" t="s">
        <v>319</v>
      </c>
      <c r="H755" s="40" t="s">
        <v>293</v>
      </c>
      <c r="I755" s="20" t="s">
        <v>447</v>
      </c>
      <c r="J755" s="20">
        <v>1</v>
      </c>
      <c r="K755" s="21">
        <f>J755/1</f>
        <v>1</v>
      </c>
      <c r="L755" s="108"/>
      <c r="M755" s="19"/>
      <c r="N755" s="19" t="s">
        <v>443</v>
      </c>
      <c r="O755" s="11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9" t="s">
        <v>456</v>
      </c>
      <c r="H756" s="40" t="s">
        <v>457</v>
      </c>
      <c r="I756" s="20" t="s">
        <v>447</v>
      </c>
      <c r="J756" s="20">
        <v>1</v>
      </c>
      <c r="K756" s="21">
        <f>J756/1</f>
        <v>1</v>
      </c>
      <c r="L756" s="109"/>
      <c r="M756" s="19"/>
      <c r="N756" s="19" t="s">
        <v>438</v>
      </c>
      <c r="O756" s="11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459</v>
      </c>
      <c r="G757" s="94"/>
      <c r="H757" s="94"/>
      <c r="I757" s="94"/>
      <c r="J757" s="94"/>
      <c r="K757" s="20" t="s">
        <v>429</v>
      </c>
      <c r="L757" s="20" t="s">
        <v>430</v>
      </c>
      <c r="M757" s="94" t="s">
        <v>428</v>
      </c>
      <c r="N757" s="94"/>
      <c r="O757" s="11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1" t="s">
        <v>320</v>
      </c>
      <c r="H758" s="57"/>
      <c r="I758" s="20"/>
      <c r="J758" s="20"/>
      <c r="K758" s="20"/>
      <c r="L758" s="20"/>
      <c r="M758" s="19"/>
      <c r="N758" s="19"/>
      <c r="O758" s="11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1" t="s">
        <v>321</v>
      </c>
      <c r="H759" s="57" t="s">
        <v>457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322</v>
      </c>
      <c r="N759" s="19" t="s">
        <v>443</v>
      </c>
      <c r="O759" s="11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1" t="s">
        <v>323</v>
      </c>
      <c r="H760" s="57" t="s">
        <v>466</v>
      </c>
      <c r="I760" s="25">
        <v>212.25</v>
      </c>
      <c r="J760" s="25">
        <v>24.38</v>
      </c>
      <c r="K760" s="21">
        <f>J760/I760</f>
        <v>0.11486454652532391</v>
      </c>
      <c r="L760" s="114"/>
      <c r="M760" s="19" t="s">
        <v>324</v>
      </c>
      <c r="N760" s="19" t="s">
        <v>443</v>
      </c>
      <c r="O760" s="11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1" t="s">
        <v>469</v>
      </c>
      <c r="H761" s="57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14"/>
      <c r="M761" s="19" t="s">
        <v>325</v>
      </c>
      <c r="N761" s="19" t="s">
        <v>443</v>
      </c>
      <c r="O761" s="11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9" t="s">
        <v>326</v>
      </c>
      <c r="G764" s="90"/>
      <c r="H764" s="90"/>
      <c r="I764" s="90"/>
      <c r="J764" s="90"/>
      <c r="K764" s="90"/>
      <c r="L764" s="90"/>
      <c r="M764" s="90"/>
      <c r="N764" s="90"/>
      <c r="O764" s="9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9" t="s">
        <v>327</v>
      </c>
      <c r="G765" s="90"/>
      <c r="H765" s="90"/>
      <c r="I765" s="90"/>
      <c r="J765" s="90"/>
      <c r="K765" s="90"/>
      <c r="L765" s="90"/>
      <c r="M765" s="90"/>
      <c r="N765" s="90"/>
      <c r="O765" s="9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433</v>
      </c>
      <c r="G766" s="94"/>
      <c r="H766" s="94"/>
      <c r="I766" s="94"/>
      <c r="J766" s="94"/>
      <c r="K766" s="19" t="s">
        <v>426</v>
      </c>
      <c r="L766" s="19" t="s">
        <v>427</v>
      </c>
      <c r="M766" s="94" t="s">
        <v>428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437</v>
      </c>
      <c r="N767" s="19" t="s">
        <v>438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105"/>
      <c r="M768" s="20"/>
      <c r="N768" s="19" t="s">
        <v>443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105"/>
      <c r="M769" s="20"/>
      <c r="N769" s="19" t="s">
        <v>443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105"/>
      <c r="M770" s="19" t="s">
        <v>336</v>
      </c>
      <c r="N770" s="19" t="s">
        <v>443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105"/>
      <c r="M771" s="19" t="s">
        <v>338</v>
      </c>
      <c r="N771" s="19" t="s">
        <v>443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105"/>
      <c r="M772" s="19" t="s">
        <v>340</v>
      </c>
      <c r="N772" s="19" t="s">
        <v>443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105"/>
      <c r="M773" s="20"/>
      <c r="N773" s="19" t="s">
        <v>443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105"/>
      <c r="M774" s="19" t="s">
        <v>345</v>
      </c>
      <c r="N774" s="19" t="s">
        <v>443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105"/>
      <c r="M775" s="20"/>
      <c r="N775" s="19" t="s">
        <v>443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105"/>
      <c r="M776" s="20"/>
      <c r="N776" s="19" t="s">
        <v>443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105"/>
      <c r="M777" s="19" t="s">
        <v>353</v>
      </c>
      <c r="N777" s="19" t="s">
        <v>438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105"/>
      <c r="M778" s="19"/>
      <c r="N778" s="19" t="s">
        <v>443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212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459</v>
      </c>
      <c r="G780" s="94"/>
      <c r="H780" s="94"/>
      <c r="I780" s="94"/>
      <c r="J780" s="94"/>
      <c r="K780" s="20" t="s">
        <v>429</v>
      </c>
      <c r="L780" s="20" t="s">
        <v>430</v>
      </c>
      <c r="M780" s="95" t="s">
        <v>428</v>
      </c>
      <c r="N780" s="95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443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08"/>
      <c r="M783" s="20"/>
      <c r="N783" s="19" t="s">
        <v>443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4">
        <v>2504</v>
      </c>
      <c r="J784" s="64">
        <v>3421.65</v>
      </c>
      <c r="K784" s="21">
        <f>J784/I784</f>
        <v>1.3664736421725241</v>
      </c>
      <c r="L784" s="108"/>
      <c r="M784" s="19" t="s">
        <v>362</v>
      </c>
      <c r="N784" s="19" t="s">
        <v>443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8"/>
      <c r="M785" s="19" t="s">
        <v>362</v>
      </c>
      <c r="N785" s="19" t="s">
        <v>443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08"/>
      <c r="M786" s="19" t="s">
        <v>362</v>
      </c>
      <c r="N786" s="19" t="s">
        <v>443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08"/>
      <c r="M787" s="19"/>
      <c r="N787" s="19" t="s">
        <v>487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08"/>
      <c r="M788" s="20"/>
      <c r="N788" s="19" t="s">
        <v>487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08"/>
      <c r="M789" s="19" t="s">
        <v>372</v>
      </c>
      <c r="N789" s="19" t="s">
        <v>443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09"/>
      <c r="M790" s="20"/>
      <c r="N790" s="19" t="s">
        <v>443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9" t="s">
        <v>327</v>
      </c>
      <c r="G792" s="90"/>
      <c r="H792" s="90"/>
      <c r="I792" s="90"/>
      <c r="J792" s="90"/>
      <c r="K792" s="90"/>
      <c r="L792" s="90"/>
      <c r="M792" s="90"/>
      <c r="N792" s="90"/>
      <c r="O792" s="9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433</v>
      </c>
      <c r="G793" s="94"/>
      <c r="H793" s="94"/>
      <c r="I793" s="94"/>
      <c r="J793" s="94"/>
      <c r="K793" s="19" t="s">
        <v>426</v>
      </c>
      <c r="L793" s="19" t="s">
        <v>427</v>
      </c>
      <c r="M793" s="94" t="s">
        <v>428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9" t="s">
        <v>375</v>
      </c>
      <c r="H794" s="57" t="s">
        <v>411</v>
      </c>
      <c r="I794" s="20" t="s">
        <v>189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376</v>
      </c>
      <c r="N794" s="34" t="s">
        <v>438</v>
      </c>
      <c r="O794" s="9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9" t="s">
        <v>377</v>
      </c>
      <c r="H795" s="57" t="s">
        <v>441</v>
      </c>
      <c r="I795" s="20" t="s">
        <v>378</v>
      </c>
      <c r="J795" s="20">
        <v>805</v>
      </c>
      <c r="K795" s="21">
        <f>J795/805</f>
        <v>1</v>
      </c>
      <c r="L795" s="110"/>
      <c r="M795" s="19"/>
      <c r="N795" s="34"/>
      <c r="O795" s="11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9" t="s">
        <v>379</v>
      </c>
      <c r="H796" s="57" t="s">
        <v>380</v>
      </c>
      <c r="I796" s="20" t="s">
        <v>343</v>
      </c>
      <c r="J796" s="20">
        <v>1.4</v>
      </c>
      <c r="K796" s="21">
        <f>J796/2</f>
        <v>0.7</v>
      </c>
      <c r="L796" s="110"/>
      <c r="M796" s="19" t="s">
        <v>381</v>
      </c>
      <c r="N796" s="34" t="s">
        <v>382</v>
      </c>
      <c r="O796" s="11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9" t="s">
        <v>384</v>
      </c>
      <c r="H797" s="57" t="s">
        <v>457</v>
      </c>
      <c r="I797" s="20" t="s">
        <v>447</v>
      </c>
      <c r="J797" s="20">
        <v>3</v>
      </c>
      <c r="K797" s="21">
        <f>J797/1</f>
        <v>3</v>
      </c>
      <c r="L797" s="111"/>
      <c r="M797" s="19" t="s">
        <v>385</v>
      </c>
      <c r="N797" s="34" t="s">
        <v>386</v>
      </c>
      <c r="O797" s="11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459</v>
      </c>
      <c r="G799" s="94"/>
      <c r="H799" s="94"/>
      <c r="I799" s="94"/>
      <c r="J799" s="94"/>
      <c r="K799" s="20" t="s">
        <v>429</v>
      </c>
      <c r="L799" s="20" t="s">
        <v>430</v>
      </c>
      <c r="M799" s="95" t="s">
        <v>428</v>
      </c>
      <c r="N799" s="101"/>
      <c r="O799" s="11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6">
        <f>(K801+K802+K803+K804+K805+K806)/6</f>
        <v>0.85116230799164949</v>
      </c>
      <c r="M801" s="19" t="s">
        <v>390</v>
      </c>
      <c r="N801" s="34" t="s">
        <v>443</v>
      </c>
      <c r="O801" s="11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390</v>
      </c>
      <c r="N802" s="34" t="s">
        <v>443</v>
      </c>
      <c r="O802" s="11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443</v>
      </c>
      <c r="O803" s="11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390</v>
      </c>
      <c r="N804" s="34" t="s">
        <v>443</v>
      </c>
      <c r="O804" s="11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390</v>
      </c>
      <c r="N805" s="34" t="s">
        <v>443</v>
      </c>
      <c r="O805" s="11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401</v>
      </c>
      <c r="N806" s="34" t="s">
        <v>487</v>
      </c>
      <c r="O806" s="11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2" t="s">
        <v>402</v>
      </c>
      <c r="G809" s="93"/>
      <c r="H809" s="93"/>
      <c r="I809" s="93"/>
      <c r="J809" s="93"/>
      <c r="K809" s="93"/>
      <c r="L809" s="93"/>
      <c r="M809" s="93"/>
      <c r="N809" s="93"/>
      <c r="O809" s="9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459</v>
      </c>
      <c r="G810" s="94"/>
      <c r="H810" s="94"/>
      <c r="I810" s="94"/>
      <c r="J810" s="94"/>
      <c r="K810" s="20" t="s">
        <v>429</v>
      </c>
      <c r="L810" s="20" t="s">
        <v>430</v>
      </c>
      <c r="M810" s="95" t="s">
        <v>428</v>
      </c>
      <c r="N810" s="95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96">
        <f>(K812+K813+K814+K815+K816+K817+K818+K819+K820)</f>
        <v>42.185785750900024</v>
      </c>
      <c r="M812" s="19" t="s">
        <v>407</v>
      </c>
      <c r="N812" s="19" t="s">
        <v>0</v>
      </c>
      <c r="O812" s="9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96"/>
      <c r="M813" s="19"/>
      <c r="N813" s="19" t="s">
        <v>3</v>
      </c>
      <c r="O813" s="9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96"/>
      <c r="M814" s="19" t="s">
        <v>407</v>
      </c>
      <c r="N814" s="19" t="s">
        <v>3</v>
      </c>
      <c r="O814" s="9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96"/>
      <c r="M815" s="19" t="s">
        <v>407</v>
      </c>
      <c r="N815" s="19" t="s">
        <v>3</v>
      </c>
      <c r="O815" s="9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96"/>
      <c r="M816" s="19" t="s">
        <v>407</v>
      </c>
      <c r="N816" s="19" t="s">
        <v>3</v>
      </c>
      <c r="O816" s="9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96"/>
      <c r="M817" s="19" t="s">
        <v>407</v>
      </c>
      <c r="N817" s="19" t="s">
        <v>3</v>
      </c>
      <c r="O817" s="9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96"/>
      <c r="M818" s="19" t="s">
        <v>407</v>
      </c>
      <c r="N818" s="19" t="s">
        <v>487</v>
      </c>
      <c r="O818" s="9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96"/>
      <c r="M819" s="20"/>
      <c r="N819" s="19" t="s">
        <v>487</v>
      </c>
      <c r="O819" s="9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96"/>
      <c r="M820" s="19" t="s">
        <v>407</v>
      </c>
      <c r="N820" s="19" t="s">
        <v>443</v>
      </c>
      <c r="O820" s="9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9" t="s">
        <v>21</v>
      </c>
      <c r="G822" s="90"/>
      <c r="H822" s="90"/>
      <c r="I822" s="90"/>
      <c r="J822" s="90"/>
      <c r="K822" s="90"/>
      <c r="L822" s="90"/>
      <c r="M822" s="90"/>
      <c r="N822" s="90"/>
      <c r="O822" s="9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433</v>
      </c>
      <c r="G823" s="94"/>
      <c r="H823" s="94"/>
      <c r="I823" s="94"/>
      <c r="J823" s="94"/>
      <c r="K823" s="19" t="s">
        <v>426</v>
      </c>
      <c r="L823" s="19" t="s">
        <v>427</v>
      </c>
      <c r="M823" s="94" t="s">
        <v>428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9" t="s">
        <v>22</v>
      </c>
      <c r="H824" s="40" t="s">
        <v>411</v>
      </c>
      <c r="I824" s="20" t="s">
        <v>189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5" t="s">
        <v>438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9" t="s">
        <v>23</v>
      </c>
      <c r="H825" s="40" t="s">
        <v>441</v>
      </c>
      <c r="I825" s="20" t="s">
        <v>24</v>
      </c>
      <c r="J825" s="20">
        <v>3000</v>
      </c>
      <c r="K825" s="21">
        <f>J825/3000</f>
        <v>1</v>
      </c>
      <c r="L825" s="99"/>
      <c r="M825" s="20"/>
      <c r="N825" s="34" t="s">
        <v>443</v>
      </c>
      <c r="O825" s="9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441</v>
      </c>
      <c r="I826" s="20" t="s">
        <v>27</v>
      </c>
      <c r="J826" s="20">
        <v>1809</v>
      </c>
      <c r="K826" s="21">
        <f>J826/2222</f>
        <v>0.8141314131413141</v>
      </c>
      <c r="L826" s="99"/>
      <c r="M826" s="19" t="s">
        <v>28</v>
      </c>
      <c r="N826" s="34" t="s">
        <v>443</v>
      </c>
      <c r="O826" s="9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441</v>
      </c>
      <c r="I827" s="20" t="s">
        <v>31</v>
      </c>
      <c r="J827" s="20">
        <v>1654</v>
      </c>
      <c r="K827" s="21">
        <f>J827/1750</f>
        <v>0.94514285714285717</v>
      </c>
      <c r="L827" s="99"/>
      <c r="M827" s="19" t="s">
        <v>28</v>
      </c>
      <c r="N827" s="34" t="s">
        <v>443</v>
      </c>
      <c r="O827" s="9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441</v>
      </c>
      <c r="I828" s="20" t="s">
        <v>31</v>
      </c>
      <c r="J828" s="20">
        <v>1600</v>
      </c>
      <c r="K828" s="21">
        <f>J828/1750</f>
        <v>0.91428571428571426</v>
      </c>
      <c r="L828" s="99"/>
      <c r="M828" s="19" t="s">
        <v>28</v>
      </c>
      <c r="N828" s="34" t="s">
        <v>443</v>
      </c>
      <c r="O828" s="9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441</v>
      </c>
      <c r="I829" s="20" t="s">
        <v>36</v>
      </c>
      <c r="J829" s="20">
        <v>1200</v>
      </c>
      <c r="K829" s="21">
        <f>J829/1200</f>
        <v>1</v>
      </c>
      <c r="L829" s="99"/>
      <c r="M829" s="20"/>
      <c r="N829" s="34" t="s">
        <v>443</v>
      </c>
      <c r="O829" s="9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304</v>
      </c>
      <c r="I830" s="20" t="s">
        <v>447</v>
      </c>
      <c r="J830" s="20">
        <v>1</v>
      </c>
      <c r="K830" s="21">
        <f>J830/1</f>
        <v>1</v>
      </c>
      <c r="L830" s="99"/>
      <c r="M830" s="20"/>
      <c r="N830" s="34" t="s">
        <v>443</v>
      </c>
      <c r="O830" s="9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304</v>
      </c>
      <c r="I831" s="20" t="s">
        <v>447</v>
      </c>
      <c r="J831" s="20">
        <v>1</v>
      </c>
      <c r="K831" s="21">
        <f>J831/1</f>
        <v>1</v>
      </c>
      <c r="L831" s="99"/>
      <c r="M831" s="20"/>
      <c r="N831" s="34" t="s">
        <v>443</v>
      </c>
      <c r="O831" s="9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304</v>
      </c>
      <c r="I832" s="20" t="s">
        <v>447</v>
      </c>
      <c r="J832" s="20">
        <v>1</v>
      </c>
      <c r="K832" s="21">
        <f>J832/1</f>
        <v>1</v>
      </c>
      <c r="L832" s="99"/>
      <c r="M832" s="20"/>
      <c r="N832" s="34" t="s">
        <v>443</v>
      </c>
      <c r="O832" s="9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304</v>
      </c>
      <c r="I833" s="20" t="s">
        <v>447</v>
      </c>
      <c r="J833" s="20">
        <v>1</v>
      </c>
      <c r="K833" s="21">
        <f>1/1</f>
        <v>1</v>
      </c>
      <c r="L833" s="99"/>
      <c r="M833" s="20"/>
      <c r="N833" s="34" t="s">
        <v>443</v>
      </c>
      <c r="O833" s="9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304</v>
      </c>
      <c r="I834" s="20" t="s">
        <v>447</v>
      </c>
      <c r="J834" s="20">
        <v>1</v>
      </c>
      <c r="K834" s="21">
        <f>J834/1</f>
        <v>1</v>
      </c>
      <c r="L834" s="99"/>
      <c r="M834" s="20"/>
      <c r="N834" s="34" t="s">
        <v>443</v>
      </c>
      <c r="O834" s="9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457</v>
      </c>
      <c r="I835" s="20" t="s">
        <v>447</v>
      </c>
      <c r="J835" s="20">
        <v>1</v>
      </c>
      <c r="K835" s="21">
        <f>J835/1</f>
        <v>1</v>
      </c>
      <c r="L835" s="100"/>
      <c r="M835" s="20"/>
      <c r="N835" s="34" t="s">
        <v>443</v>
      </c>
      <c r="O835" s="9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459</v>
      </c>
      <c r="G837" s="94"/>
      <c r="H837" s="94"/>
      <c r="I837" s="94"/>
      <c r="J837" s="94"/>
      <c r="K837" s="20" t="s">
        <v>429</v>
      </c>
      <c r="L837" s="20" t="s">
        <v>430</v>
      </c>
      <c r="M837" s="95" t="s">
        <v>428</v>
      </c>
      <c r="N837" s="101"/>
      <c r="O837" s="9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307</v>
      </c>
      <c r="H839" s="57" t="s">
        <v>296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382</v>
      </c>
      <c r="O839" s="9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310</v>
      </c>
      <c r="I840" s="24">
        <v>728</v>
      </c>
      <c r="J840" s="24">
        <v>728</v>
      </c>
      <c r="K840" s="32">
        <f t="shared" si="48"/>
        <v>1</v>
      </c>
      <c r="L840" s="103"/>
      <c r="M840" s="20"/>
      <c r="N840" s="34" t="s">
        <v>382</v>
      </c>
      <c r="O840" s="9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168</v>
      </c>
      <c r="H841" s="57" t="s">
        <v>466</v>
      </c>
      <c r="I841" s="20">
        <v>4837.6400000000003</v>
      </c>
      <c r="J841" s="20">
        <v>4837.6400000000003</v>
      </c>
      <c r="K841" s="32">
        <f t="shared" si="48"/>
        <v>1</v>
      </c>
      <c r="L841" s="103"/>
      <c r="M841" s="20"/>
      <c r="N841" s="34" t="s">
        <v>382</v>
      </c>
      <c r="O841" s="9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309</v>
      </c>
      <c r="H842" s="57" t="s">
        <v>310</v>
      </c>
      <c r="I842" s="27">
        <v>182</v>
      </c>
      <c r="J842" s="27">
        <v>182</v>
      </c>
      <c r="K842" s="32">
        <f t="shared" si="48"/>
        <v>1</v>
      </c>
      <c r="L842" s="103"/>
      <c r="M842" s="20"/>
      <c r="N842" s="34" t="s">
        <v>382</v>
      </c>
      <c r="O842" s="9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316</v>
      </c>
      <c r="H843" s="57" t="s">
        <v>262</v>
      </c>
      <c r="I843" s="20">
        <v>156</v>
      </c>
      <c r="J843" s="20">
        <v>156</v>
      </c>
      <c r="K843" s="32">
        <f t="shared" si="48"/>
        <v>1</v>
      </c>
      <c r="L843" s="103"/>
      <c r="M843" s="20"/>
      <c r="N843" s="34" t="s">
        <v>382</v>
      </c>
      <c r="O843" s="9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272</v>
      </c>
      <c r="I844" s="20">
        <v>3521.8</v>
      </c>
      <c r="J844" s="20">
        <v>3521.8</v>
      </c>
      <c r="K844" s="32">
        <f t="shared" si="48"/>
        <v>1</v>
      </c>
      <c r="L844" s="103"/>
      <c r="M844" s="20"/>
      <c r="N844" s="35" t="s">
        <v>54</v>
      </c>
      <c r="O844" s="9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3"/>
      <c r="M845" s="30"/>
      <c r="N845" s="30"/>
      <c r="O845" s="9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3"/>
      <c r="M846" s="20"/>
      <c r="N846" s="35"/>
      <c r="O846" s="9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307</v>
      </c>
      <c r="H847" s="57" t="s">
        <v>296</v>
      </c>
      <c r="I847" s="20">
        <v>52</v>
      </c>
      <c r="J847" s="20">
        <v>52</v>
      </c>
      <c r="K847" s="32">
        <f t="shared" ref="K847:K852" si="52">J847/I847</f>
        <v>1</v>
      </c>
      <c r="L847" s="103"/>
      <c r="M847" s="20"/>
      <c r="N847" s="34" t="s">
        <v>382</v>
      </c>
      <c r="O847" s="9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310</v>
      </c>
      <c r="I848" s="24">
        <v>728</v>
      </c>
      <c r="J848" s="24">
        <v>728</v>
      </c>
      <c r="K848" s="32">
        <f t="shared" si="52"/>
        <v>1</v>
      </c>
      <c r="L848" s="103"/>
      <c r="M848" s="20"/>
      <c r="N848" s="34" t="s">
        <v>382</v>
      </c>
      <c r="O848" s="9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168</v>
      </c>
      <c r="H849" s="57" t="s">
        <v>466</v>
      </c>
      <c r="I849" s="20">
        <v>5080.91</v>
      </c>
      <c r="J849" s="20">
        <v>5080.91</v>
      </c>
      <c r="K849" s="32">
        <f t="shared" si="52"/>
        <v>1</v>
      </c>
      <c r="L849" s="103"/>
      <c r="M849" s="20"/>
      <c r="N849" s="34" t="s">
        <v>382</v>
      </c>
      <c r="O849" s="9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309</v>
      </c>
      <c r="H850" s="57" t="s">
        <v>310</v>
      </c>
      <c r="I850" s="27">
        <v>182</v>
      </c>
      <c r="J850" s="27">
        <v>182</v>
      </c>
      <c r="K850" s="32">
        <f t="shared" si="52"/>
        <v>1</v>
      </c>
      <c r="L850" s="103"/>
      <c r="M850" s="20"/>
      <c r="N850" s="34" t="s">
        <v>382</v>
      </c>
      <c r="O850" s="9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316</v>
      </c>
      <c r="H851" s="57" t="s">
        <v>262</v>
      </c>
      <c r="I851" s="20">
        <v>116</v>
      </c>
      <c r="J851" s="20">
        <v>103</v>
      </c>
      <c r="K851" s="32">
        <f t="shared" si="52"/>
        <v>0.88793103448275867</v>
      </c>
      <c r="L851" s="103"/>
      <c r="M851" s="20" t="s">
        <v>57</v>
      </c>
      <c r="N851" s="34" t="s">
        <v>382</v>
      </c>
      <c r="O851" s="9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272</v>
      </c>
      <c r="I852" s="20">
        <v>3698.9</v>
      </c>
      <c r="J852" s="20">
        <v>3698.9</v>
      </c>
      <c r="K852" s="32">
        <f t="shared" si="52"/>
        <v>1</v>
      </c>
      <c r="L852" s="103"/>
      <c r="M852" s="20"/>
      <c r="N852" s="35" t="s">
        <v>54</v>
      </c>
      <c r="O852" s="9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3"/>
      <c r="M853" s="30"/>
      <c r="N853" s="30"/>
      <c r="O853" s="9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3"/>
      <c r="M854" s="20"/>
      <c r="N854" s="35"/>
      <c r="O854" s="9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307</v>
      </c>
      <c r="H855" s="57" t="s">
        <v>296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3"/>
      <c r="M855" s="19" t="s">
        <v>51</v>
      </c>
      <c r="N855" s="34" t="s">
        <v>382</v>
      </c>
      <c r="O855" s="9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310</v>
      </c>
      <c r="I856" s="24">
        <v>572</v>
      </c>
      <c r="J856" s="24">
        <v>583</v>
      </c>
      <c r="K856" s="32">
        <f t="shared" si="53"/>
        <v>1.0192307692307692</v>
      </c>
      <c r="L856" s="103"/>
      <c r="M856" s="20"/>
      <c r="N856" s="34" t="s">
        <v>382</v>
      </c>
      <c r="O856" s="9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168</v>
      </c>
      <c r="H857" s="57" t="s">
        <v>466</v>
      </c>
      <c r="I857" s="20">
        <v>4927.1000000000004</v>
      </c>
      <c r="J857" s="20">
        <v>4834.13</v>
      </c>
      <c r="K857" s="32">
        <f t="shared" si="53"/>
        <v>0.98113088835217466</v>
      </c>
      <c r="L857" s="103"/>
      <c r="M857" s="20"/>
      <c r="N857" s="34" t="s">
        <v>382</v>
      </c>
      <c r="O857" s="9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309</v>
      </c>
      <c r="H858" s="57" t="s">
        <v>310</v>
      </c>
      <c r="I858" s="27">
        <v>143</v>
      </c>
      <c r="J858" s="27">
        <v>146</v>
      </c>
      <c r="K858" s="32">
        <f t="shared" si="53"/>
        <v>1.020979020979021</v>
      </c>
      <c r="L858" s="103"/>
      <c r="M858" s="20"/>
      <c r="N858" s="34" t="s">
        <v>382</v>
      </c>
      <c r="O858" s="9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316</v>
      </c>
      <c r="H859" s="57" t="s">
        <v>262</v>
      </c>
      <c r="I859" s="20">
        <v>92</v>
      </c>
      <c r="J859" s="20">
        <v>93</v>
      </c>
      <c r="K859" s="32">
        <f t="shared" si="53"/>
        <v>1.0108695652173914</v>
      </c>
      <c r="L859" s="103"/>
      <c r="M859" s="20" t="s">
        <v>57</v>
      </c>
      <c r="N859" s="34" t="s">
        <v>382</v>
      </c>
      <c r="O859" s="9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272</v>
      </c>
      <c r="I860" s="20">
        <v>2818.3</v>
      </c>
      <c r="J860" s="20">
        <v>2818.3</v>
      </c>
      <c r="K860" s="32">
        <f t="shared" si="53"/>
        <v>1</v>
      </c>
      <c r="L860" s="103"/>
      <c r="M860" s="20"/>
      <c r="N860" s="35" t="s">
        <v>54</v>
      </c>
      <c r="O860" s="9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3"/>
      <c r="M861" s="30"/>
      <c r="N861" s="30"/>
      <c r="O861" s="9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3"/>
      <c r="M862" s="20"/>
      <c r="N862" s="35"/>
      <c r="O862" s="9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307</v>
      </c>
      <c r="H863" s="57" t="s">
        <v>296</v>
      </c>
      <c r="I863" s="20">
        <v>52</v>
      </c>
      <c r="J863" s="20">
        <v>52</v>
      </c>
      <c r="K863" s="32">
        <f t="shared" ref="K863:K868" si="54">J863/I863</f>
        <v>1</v>
      </c>
      <c r="L863" s="103"/>
      <c r="M863" s="20"/>
      <c r="N863" s="34" t="s">
        <v>382</v>
      </c>
      <c r="O863" s="9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310</v>
      </c>
      <c r="I864" s="24">
        <v>572</v>
      </c>
      <c r="J864" s="24">
        <v>572</v>
      </c>
      <c r="K864" s="32">
        <f t="shared" si="54"/>
        <v>1</v>
      </c>
      <c r="L864" s="103"/>
      <c r="M864" s="20"/>
      <c r="N864" s="34" t="s">
        <v>382</v>
      </c>
      <c r="O864" s="9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168</v>
      </c>
      <c r="H865" s="57" t="s">
        <v>466</v>
      </c>
      <c r="I865" s="20">
        <v>4668.88</v>
      </c>
      <c r="J865" s="20">
        <v>4668.88</v>
      </c>
      <c r="K865" s="32">
        <f t="shared" si="54"/>
        <v>1</v>
      </c>
      <c r="L865" s="103"/>
      <c r="M865" s="20"/>
      <c r="N865" s="34" t="s">
        <v>382</v>
      </c>
      <c r="O865" s="9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309</v>
      </c>
      <c r="H866" s="57" t="s">
        <v>310</v>
      </c>
      <c r="I866" s="27">
        <v>143</v>
      </c>
      <c r="J866" s="27">
        <v>143</v>
      </c>
      <c r="K866" s="32">
        <f t="shared" si="54"/>
        <v>1</v>
      </c>
      <c r="L866" s="103"/>
      <c r="M866" s="20"/>
      <c r="N866" s="34" t="s">
        <v>382</v>
      </c>
      <c r="O866" s="9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316</v>
      </c>
      <c r="H867" s="57" t="s">
        <v>262</v>
      </c>
      <c r="I867" s="20">
        <v>91</v>
      </c>
      <c r="J867" s="20">
        <v>86</v>
      </c>
      <c r="K867" s="32">
        <f t="shared" si="54"/>
        <v>0.94505494505494503</v>
      </c>
      <c r="L867" s="103"/>
      <c r="M867" s="20" t="s">
        <v>62</v>
      </c>
      <c r="N867" s="34" t="s">
        <v>382</v>
      </c>
      <c r="O867" s="9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272</v>
      </c>
      <c r="I868" s="20">
        <v>2670.6</v>
      </c>
      <c r="J868" s="20">
        <v>2670.6</v>
      </c>
      <c r="K868" s="32">
        <f t="shared" si="54"/>
        <v>1</v>
      </c>
      <c r="L868" s="103"/>
      <c r="M868" s="20"/>
      <c r="N868" s="35" t="s">
        <v>54</v>
      </c>
      <c r="O868" s="9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3"/>
      <c r="M869" s="30"/>
      <c r="N869" s="30"/>
      <c r="O869" s="9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3"/>
      <c r="M870" s="20"/>
      <c r="N870" s="35"/>
      <c r="O870" s="9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307</v>
      </c>
      <c r="H871" s="57" t="s">
        <v>296</v>
      </c>
      <c r="I871" s="20">
        <v>52</v>
      </c>
      <c r="J871" s="20">
        <v>52</v>
      </c>
      <c r="K871" s="32">
        <f t="shared" ref="K871:K876" si="55">J871/I871</f>
        <v>1</v>
      </c>
      <c r="L871" s="103"/>
      <c r="M871" s="20"/>
      <c r="N871" s="34" t="s">
        <v>382</v>
      </c>
      <c r="O871" s="9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310</v>
      </c>
      <c r="I872" s="24">
        <v>572</v>
      </c>
      <c r="J872" s="24">
        <v>572</v>
      </c>
      <c r="K872" s="32">
        <f t="shared" si="55"/>
        <v>1</v>
      </c>
      <c r="L872" s="103"/>
      <c r="M872" s="20"/>
      <c r="N872" s="34" t="s">
        <v>382</v>
      </c>
      <c r="O872" s="9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168</v>
      </c>
      <c r="H873" s="57" t="s">
        <v>466</v>
      </c>
      <c r="I873" s="20">
        <v>5539.16</v>
      </c>
      <c r="J873" s="20">
        <v>5539.16</v>
      </c>
      <c r="K873" s="32">
        <f t="shared" si="55"/>
        <v>1</v>
      </c>
      <c r="L873" s="103"/>
      <c r="M873" s="20"/>
      <c r="N873" s="34" t="s">
        <v>382</v>
      </c>
      <c r="O873" s="9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309</v>
      </c>
      <c r="H874" s="57" t="s">
        <v>310</v>
      </c>
      <c r="I874" s="27">
        <v>143</v>
      </c>
      <c r="J874" s="27">
        <v>143</v>
      </c>
      <c r="K874" s="32">
        <f t="shared" si="55"/>
        <v>1</v>
      </c>
      <c r="L874" s="103"/>
      <c r="M874" s="20"/>
      <c r="N874" s="34" t="s">
        <v>382</v>
      </c>
      <c r="O874" s="9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316</v>
      </c>
      <c r="H875" s="57" t="s">
        <v>262</v>
      </c>
      <c r="I875" s="20">
        <v>62</v>
      </c>
      <c r="J875" s="20">
        <v>66</v>
      </c>
      <c r="K875" s="32">
        <f t="shared" si="55"/>
        <v>1.064516129032258</v>
      </c>
      <c r="L875" s="103"/>
      <c r="M875" s="20"/>
      <c r="N875" s="34" t="s">
        <v>382</v>
      </c>
      <c r="O875" s="9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272</v>
      </c>
      <c r="I876" s="20">
        <v>3168.4</v>
      </c>
      <c r="J876" s="20">
        <v>3168.4</v>
      </c>
      <c r="K876" s="32">
        <f t="shared" si="55"/>
        <v>1</v>
      </c>
      <c r="L876" s="104"/>
      <c r="M876" s="20"/>
      <c r="N876" s="35" t="s">
        <v>54</v>
      </c>
      <c r="O876" s="100"/>
    </row>
  </sheetData>
  <mergeCells count="421">
    <mergeCell ref="F42:O42"/>
    <mergeCell ref="F43:O43"/>
    <mergeCell ref="F51:J51"/>
    <mergeCell ref="M51:N51"/>
    <mergeCell ref="F44:J44"/>
    <mergeCell ref="L62:L67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L19:L23"/>
    <mergeCell ref="F95:J95"/>
    <mergeCell ref="M95:N95"/>
    <mergeCell ref="F93:O93"/>
    <mergeCell ref="F94:O94"/>
    <mergeCell ref="F25:O25"/>
    <mergeCell ref="F27:J27"/>
    <mergeCell ref="M27:N27"/>
    <mergeCell ref="O27:O40"/>
    <mergeCell ref="L28:L33"/>
    <mergeCell ref="O62:O74"/>
    <mergeCell ref="L70:L74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78:J78"/>
    <mergeCell ref="M78:N78"/>
    <mergeCell ref="F77:O77"/>
    <mergeCell ref="F68:J68"/>
    <mergeCell ref="M68:N68"/>
    <mergeCell ref="L79:L84"/>
    <mergeCell ref="O79:O91"/>
    <mergeCell ref="L87:L91"/>
    <mergeCell ref="F85:J85"/>
    <mergeCell ref="M85:N85"/>
    <mergeCell ref="L96:L101"/>
    <mergeCell ref="O96:O108"/>
    <mergeCell ref="F102:J102"/>
    <mergeCell ref="M102:N102"/>
    <mergeCell ref="L104:L108"/>
    <mergeCell ref="L130:L135"/>
    <mergeCell ref="O130:O142"/>
    <mergeCell ref="F136:J136"/>
    <mergeCell ref="M136:N136"/>
    <mergeCell ref="L138:L142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F110:O110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2:O712"/>
    <mergeCell ref="F713:J713"/>
    <mergeCell ref="M713:N713"/>
    <mergeCell ref="L714:L715"/>
    <mergeCell ref="O714:O715"/>
    <mergeCell ref="F718:O718"/>
    <mergeCell ref="F717:O717"/>
    <mergeCell ref="F719:J719"/>
    <mergeCell ref="M719:N719"/>
    <mergeCell ref="O719:O728"/>
    <mergeCell ref="L721:L723"/>
    <mergeCell ref="F724:J724"/>
    <mergeCell ref="M724:N724"/>
    <mergeCell ref="L726:L728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I739:I741"/>
    <mergeCell ref="J739:J741"/>
    <mergeCell ref="K739:K741"/>
    <mergeCell ref="L739:L741"/>
    <mergeCell ref="M739:M741"/>
    <mergeCell ref="N739:N74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822:O822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4" zoomScale="70" zoomScaleNormal="70" zoomScaleSheetLayoutView="70" workbookViewId="0">
      <selection activeCell="M9" sqref="M9:M33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19.85546875" customWidth="1"/>
    <col min="6" max="6" width="9.5703125" customWidth="1"/>
    <col min="7" max="7" width="20.85546875" customWidth="1"/>
    <col min="8" max="8" width="15" customWidth="1"/>
    <col min="9" max="9" width="18.5703125" customWidth="1"/>
    <col min="10" max="10" width="15.42578125" customWidth="1"/>
    <col min="11" max="11" width="18.140625" customWidth="1"/>
    <col min="12" max="12" width="17.5703125" customWidth="1"/>
    <col min="13" max="13" width="11.8554687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38" t="s">
        <v>682</v>
      </c>
      <c r="F4" s="138"/>
      <c r="G4" s="138"/>
      <c r="H4" s="138"/>
      <c r="I4" s="138"/>
      <c r="J4" s="138"/>
    </row>
    <row r="5" spans="1:13">
      <c r="E5" s="138"/>
      <c r="F5" s="138"/>
      <c r="G5" s="138"/>
      <c r="H5" s="138"/>
      <c r="I5" s="138"/>
      <c r="J5" s="138"/>
    </row>
    <row r="6" spans="1:13" ht="51.75" customHeight="1">
      <c r="E6" s="138"/>
      <c r="F6" s="138"/>
      <c r="G6" s="138"/>
      <c r="H6" s="138"/>
      <c r="I6" s="138"/>
      <c r="J6" s="138"/>
    </row>
    <row r="7" spans="1:13" ht="16.5" customHeight="1"/>
    <row r="8" spans="1:13" ht="173.25">
      <c r="A8" s="1" t="s">
        <v>65</v>
      </c>
      <c r="B8" s="1" t="s">
        <v>69</v>
      </c>
      <c r="C8" s="1" t="s">
        <v>70</v>
      </c>
      <c r="D8" s="1" t="s">
        <v>66</v>
      </c>
      <c r="E8" s="74" t="s">
        <v>420</v>
      </c>
      <c r="F8" s="75" t="s">
        <v>412</v>
      </c>
      <c r="G8" s="75" t="s">
        <v>71</v>
      </c>
      <c r="H8" s="75" t="s">
        <v>685</v>
      </c>
      <c r="I8" s="75" t="s">
        <v>72</v>
      </c>
      <c r="J8" s="75" t="s">
        <v>74</v>
      </c>
      <c r="K8" s="75" t="s">
        <v>73</v>
      </c>
      <c r="L8" s="75" t="s">
        <v>410</v>
      </c>
      <c r="M8" s="75" t="s">
        <v>413</v>
      </c>
    </row>
    <row r="9" spans="1:13" ht="52.5" customHeight="1">
      <c r="A9" s="125" t="s">
        <v>85</v>
      </c>
      <c r="B9" s="125" t="s">
        <v>80</v>
      </c>
      <c r="C9" s="79" t="s">
        <v>415</v>
      </c>
      <c r="D9" s="79" t="s">
        <v>67</v>
      </c>
      <c r="E9" s="82" t="s">
        <v>81</v>
      </c>
      <c r="F9" s="81" t="s">
        <v>75</v>
      </c>
      <c r="G9" s="76">
        <v>100</v>
      </c>
      <c r="H9" s="76">
        <v>100</v>
      </c>
      <c r="I9" s="76">
        <v>100</v>
      </c>
      <c r="J9" s="128">
        <v>100</v>
      </c>
      <c r="K9" s="76"/>
      <c r="L9" s="88" t="s">
        <v>84</v>
      </c>
      <c r="M9" s="136">
        <v>96.3</v>
      </c>
    </row>
    <row r="10" spans="1:13" ht="68.25" customHeight="1">
      <c r="A10" s="126"/>
      <c r="B10" s="126"/>
      <c r="C10" s="79" t="s">
        <v>415</v>
      </c>
      <c r="D10" s="79" t="s">
        <v>67</v>
      </c>
      <c r="E10" s="80" t="s">
        <v>82</v>
      </c>
      <c r="F10" s="81" t="s">
        <v>75</v>
      </c>
      <c r="G10" s="76">
        <v>100</v>
      </c>
      <c r="H10" s="76">
        <v>100</v>
      </c>
      <c r="I10" s="76">
        <v>100</v>
      </c>
      <c r="J10" s="129"/>
      <c r="K10" s="76"/>
      <c r="L10" s="88" t="s">
        <v>84</v>
      </c>
      <c r="M10" s="137"/>
    </row>
    <row r="11" spans="1:13" ht="105" customHeight="1">
      <c r="A11" s="126"/>
      <c r="B11" s="126"/>
      <c r="C11" s="79" t="s">
        <v>415</v>
      </c>
      <c r="D11" s="79" t="s">
        <v>67</v>
      </c>
      <c r="E11" s="82" t="s">
        <v>78</v>
      </c>
      <c r="F11" s="81" t="s">
        <v>75</v>
      </c>
      <c r="G11" s="76">
        <v>100</v>
      </c>
      <c r="H11" s="76">
        <v>100</v>
      </c>
      <c r="I11" s="76">
        <v>100</v>
      </c>
      <c r="J11" s="129"/>
      <c r="K11" s="84"/>
      <c r="L11" s="88" t="s">
        <v>84</v>
      </c>
      <c r="M11" s="137"/>
    </row>
    <row r="12" spans="1:13" ht="30.75" customHeight="1">
      <c r="A12" s="127"/>
      <c r="B12" s="127"/>
      <c r="C12" s="79" t="s">
        <v>415</v>
      </c>
      <c r="D12" s="79" t="s">
        <v>68</v>
      </c>
      <c r="E12" s="82" t="s">
        <v>76</v>
      </c>
      <c r="F12" s="81" t="s">
        <v>77</v>
      </c>
      <c r="G12" s="76">
        <v>43</v>
      </c>
      <c r="H12" s="76">
        <v>43</v>
      </c>
      <c r="I12" s="76">
        <v>100</v>
      </c>
      <c r="J12" s="132"/>
      <c r="K12" s="76"/>
      <c r="L12" s="88" t="s">
        <v>84</v>
      </c>
      <c r="M12" s="137"/>
    </row>
    <row r="13" spans="1:13" ht="60">
      <c r="A13" s="122"/>
      <c r="B13" s="125" t="s">
        <v>674</v>
      </c>
      <c r="C13" s="79" t="s">
        <v>415</v>
      </c>
      <c r="D13" s="79" t="s">
        <v>67</v>
      </c>
      <c r="E13" s="82" t="s">
        <v>81</v>
      </c>
      <c r="F13" s="81" t="s">
        <v>75</v>
      </c>
      <c r="G13" s="76">
        <v>100</v>
      </c>
      <c r="H13" s="76">
        <v>100</v>
      </c>
      <c r="I13" s="76">
        <v>100</v>
      </c>
      <c r="J13" s="128">
        <v>100</v>
      </c>
      <c r="K13" s="76"/>
      <c r="L13" s="88" t="s">
        <v>84</v>
      </c>
      <c r="M13" s="137"/>
    </row>
    <row r="14" spans="1:13" ht="60">
      <c r="A14" s="123"/>
      <c r="B14" s="126"/>
      <c r="C14" s="79" t="s">
        <v>415</v>
      </c>
      <c r="D14" s="79" t="s">
        <v>67</v>
      </c>
      <c r="E14" s="80" t="s">
        <v>82</v>
      </c>
      <c r="F14" s="81" t="s">
        <v>75</v>
      </c>
      <c r="G14" s="76">
        <v>100</v>
      </c>
      <c r="H14" s="76">
        <v>100</v>
      </c>
      <c r="I14" s="76">
        <v>100</v>
      </c>
      <c r="J14" s="129"/>
      <c r="K14" s="76"/>
      <c r="L14" s="88" t="s">
        <v>84</v>
      </c>
      <c r="M14" s="137"/>
    </row>
    <row r="15" spans="1:13" ht="91.5" customHeight="1">
      <c r="A15" s="123"/>
      <c r="B15" s="126"/>
      <c r="C15" s="79" t="s">
        <v>415</v>
      </c>
      <c r="D15" s="79" t="s">
        <v>67</v>
      </c>
      <c r="E15" s="82" t="s">
        <v>78</v>
      </c>
      <c r="F15" s="81" t="s">
        <v>75</v>
      </c>
      <c r="G15" s="76">
        <v>100</v>
      </c>
      <c r="H15" s="76">
        <v>100</v>
      </c>
      <c r="I15" s="76">
        <v>100</v>
      </c>
      <c r="J15" s="129"/>
      <c r="K15" s="84"/>
      <c r="L15" s="88" t="s">
        <v>84</v>
      </c>
      <c r="M15" s="137"/>
    </row>
    <row r="16" spans="1:13" ht="33" customHeight="1">
      <c r="A16" s="124"/>
      <c r="B16" s="127"/>
      <c r="C16" s="79" t="s">
        <v>415</v>
      </c>
      <c r="D16" s="79" t="s">
        <v>68</v>
      </c>
      <c r="E16" s="82" t="s">
        <v>76</v>
      </c>
      <c r="F16" s="81" t="s">
        <v>77</v>
      </c>
      <c r="G16" s="76">
        <v>1</v>
      </c>
      <c r="H16" s="76">
        <v>1</v>
      </c>
      <c r="I16" s="76">
        <v>100</v>
      </c>
      <c r="J16" s="130"/>
      <c r="K16" s="76"/>
      <c r="L16" s="88" t="s">
        <v>84</v>
      </c>
      <c r="M16" s="137"/>
    </row>
    <row r="17" spans="1:13" ht="53.25" customHeight="1">
      <c r="A17" s="122"/>
      <c r="B17" s="125" t="s">
        <v>675</v>
      </c>
      <c r="C17" s="79" t="s">
        <v>415</v>
      </c>
      <c r="D17" s="79" t="s">
        <v>67</v>
      </c>
      <c r="E17" s="82" t="s">
        <v>81</v>
      </c>
      <c r="F17" s="81" t="s">
        <v>75</v>
      </c>
      <c r="G17" s="76">
        <v>100</v>
      </c>
      <c r="H17" s="76">
        <v>100</v>
      </c>
      <c r="I17" s="76">
        <v>100</v>
      </c>
      <c r="J17" s="128">
        <v>100</v>
      </c>
      <c r="K17" s="76"/>
      <c r="L17" s="88" t="s">
        <v>84</v>
      </c>
      <c r="M17" s="137"/>
    </row>
    <row r="18" spans="1:13" ht="60">
      <c r="A18" s="123"/>
      <c r="B18" s="126"/>
      <c r="C18" s="79" t="s">
        <v>415</v>
      </c>
      <c r="D18" s="79" t="s">
        <v>67</v>
      </c>
      <c r="E18" s="80" t="s">
        <v>82</v>
      </c>
      <c r="F18" s="81" t="s">
        <v>75</v>
      </c>
      <c r="G18" s="76">
        <v>100</v>
      </c>
      <c r="H18" s="76">
        <v>100</v>
      </c>
      <c r="I18" s="76">
        <v>100</v>
      </c>
      <c r="J18" s="129"/>
      <c r="K18" s="76"/>
      <c r="L18" s="88" t="s">
        <v>84</v>
      </c>
      <c r="M18" s="137"/>
    </row>
    <row r="19" spans="1:13" ht="105.75" customHeight="1">
      <c r="A19" s="123"/>
      <c r="B19" s="126"/>
      <c r="C19" s="79" t="s">
        <v>415</v>
      </c>
      <c r="D19" s="79" t="s">
        <v>67</v>
      </c>
      <c r="E19" s="82" t="s">
        <v>78</v>
      </c>
      <c r="F19" s="81" t="s">
        <v>75</v>
      </c>
      <c r="G19" s="76">
        <v>100</v>
      </c>
      <c r="H19" s="76">
        <v>100</v>
      </c>
      <c r="I19" s="76">
        <v>100</v>
      </c>
      <c r="J19" s="129"/>
      <c r="K19" s="84"/>
      <c r="L19" s="88" t="s">
        <v>84</v>
      </c>
      <c r="M19" s="137"/>
    </row>
    <row r="20" spans="1:13" ht="34.5" customHeight="1">
      <c r="A20" s="124"/>
      <c r="B20" s="127"/>
      <c r="C20" s="79" t="s">
        <v>415</v>
      </c>
      <c r="D20" s="79" t="s">
        <v>68</v>
      </c>
      <c r="E20" s="82" t="s">
        <v>76</v>
      </c>
      <c r="F20" s="81" t="s">
        <v>77</v>
      </c>
      <c r="G20" s="76">
        <v>1</v>
      </c>
      <c r="H20" s="76">
        <v>1</v>
      </c>
      <c r="I20" s="76">
        <v>100</v>
      </c>
      <c r="J20" s="130"/>
      <c r="K20" s="76"/>
      <c r="L20" s="88" t="s">
        <v>84</v>
      </c>
      <c r="M20" s="137"/>
    </row>
    <row r="21" spans="1:13" ht="54.75" customHeight="1">
      <c r="A21" s="122"/>
      <c r="B21" s="125" t="s">
        <v>676</v>
      </c>
      <c r="C21" s="79" t="s">
        <v>415</v>
      </c>
      <c r="D21" s="79" t="s">
        <v>67</v>
      </c>
      <c r="E21" s="82" t="s">
        <v>81</v>
      </c>
      <c r="F21" s="81" t="s">
        <v>75</v>
      </c>
      <c r="G21" s="76">
        <v>100</v>
      </c>
      <c r="H21" s="76">
        <v>100</v>
      </c>
      <c r="I21" s="76">
        <v>100</v>
      </c>
      <c r="J21" s="128">
        <v>100</v>
      </c>
      <c r="K21" s="76"/>
      <c r="L21" s="88" t="s">
        <v>84</v>
      </c>
      <c r="M21" s="137"/>
    </row>
    <row r="22" spans="1:13" ht="63" customHeight="1">
      <c r="A22" s="123"/>
      <c r="B22" s="126"/>
      <c r="C22" s="79" t="s">
        <v>415</v>
      </c>
      <c r="D22" s="79" t="s">
        <v>67</v>
      </c>
      <c r="E22" s="80" t="s">
        <v>82</v>
      </c>
      <c r="F22" s="81" t="s">
        <v>75</v>
      </c>
      <c r="G22" s="76">
        <v>100</v>
      </c>
      <c r="H22" s="76">
        <v>100</v>
      </c>
      <c r="I22" s="76">
        <v>100</v>
      </c>
      <c r="J22" s="129"/>
      <c r="K22" s="76"/>
      <c r="L22" s="88" t="s">
        <v>84</v>
      </c>
      <c r="M22" s="137"/>
    </row>
    <row r="23" spans="1:13" ht="104.25" customHeight="1">
      <c r="A23" s="123"/>
      <c r="B23" s="126"/>
      <c r="C23" s="79" t="s">
        <v>415</v>
      </c>
      <c r="D23" s="79" t="s">
        <v>67</v>
      </c>
      <c r="E23" s="82" t="s">
        <v>78</v>
      </c>
      <c r="F23" s="81" t="s">
        <v>75</v>
      </c>
      <c r="G23" s="76">
        <v>100</v>
      </c>
      <c r="H23" s="76">
        <v>100</v>
      </c>
      <c r="I23" s="76">
        <v>100</v>
      </c>
      <c r="J23" s="129"/>
      <c r="K23" s="84"/>
      <c r="L23" s="88" t="s">
        <v>84</v>
      </c>
      <c r="M23" s="137"/>
    </row>
    <row r="24" spans="1:13" ht="30">
      <c r="A24" s="124"/>
      <c r="B24" s="127"/>
      <c r="C24" s="79" t="s">
        <v>415</v>
      </c>
      <c r="D24" s="79" t="s">
        <v>68</v>
      </c>
      <c r="E24" s="82" t="s">
        <v>76</v>
      </c>
      <c r="F24" s="81" t="s">
        <v>77</v>
      </c>
      <c r="G24" s="76">
        <v>37</v>
      </c>
      <c r="H24" s="76">
        <v>37</v>
      </c>
      <c r="I24" s="76">
        <v>100</v>
      </c>
      <c r="J24" s="130"/>
      <c r="K24" s="76"/>
      <c r="L24" s="88" t="s">
        <v>84</v>
      </c>
      <c r="M24" s="137"/>
    </row>
    <row r="25" spans="1:13" ht="45.75" customHeight="1">
      <c r="A25" s="122"/>
      <c r="B25" s="125" t="s">
        <v>677</v>
      </c>
      <c r="C25" s="79" t="s">
        <v>415</v>
      </c>
      <c r="D25" s="79" t="s">
        <v>67</v>
      </c>
      <c r="E25" s="82" t="s">
        <v>81</v>
      </c>
      <c r="F25" s="81" t="s">
        <v>75</v>
      </c>
      <c r="G25" s="76">
        <v>100</v>
      </c>
      <c r="H25" s="85">
        <v>100</v>
      </c>
      <c r="I25" s="85">
        <v>100</v>
      </c>
      <c r="J25" s="133">
        <v>100</v>
      </c>
      <c r="K25" s="85"/>
      <c r="L25" s="88" t="s">
        <v>84</v>
      </c>
      <c r="M25" s="137"/>
    </row>
    <row r="26" spans="1:13" ht="63" customHeight="1">
      <c r="A26" s="123"/>
      <c r="B26" s="126"/>
      <c r="C26" s="79" t="s">
        <v>415</v>
      </c>
      <c r="D26" s="79" t="s">
        <v>67</v>
      </c>
      <c r="E26" s="80" t="s">
        <v>82</v>
      </c>
      <c r="F26" s="81" t="s">
        <v>75</v>
      </c>
      <c r="G26" s="76">
        <v>100</v>
      </c>
      <c r="H26" s="85">
        <v>100</v>
      </c>
      <c r="I26" s="85">
        <v>100</v>
      </c>
      <c r="J26" s="134"/>
      <c r="K26" s="86"/>
      <c r="L26" s="88" t="s">
        <v>84</v>
      </c>
      <c r="M26" s="137"/>
    </row>
    <row r="27" spans="1:13" ht="107.25" customHeight="1">
      <c r="A27" s="123"/>
      <c r="B27" s="126"/>
      <c r="C27" s="79" t="s">
        <v>415</v>
      </c>
      <c r="D27" s="79" t="s">
        <v>67</v>
      </c>
      <c r="E27" s="82" t="s">
        <v>78</v>
      </c>
      <c r="F27" s="81" t="s">
        <v>75</v>
      </c>
      <c r="G27" s="76">
        <v>100</v>
      </c>
      <c r="H27" s="85">
        <v>100</v>
      </c>
      <c r="I27" s="85">
        <v>100</v>
      </c>
      <c r="J27" s="134"/>
      <c r="K27" s="87"/>
      <c r="L27" s="88" t="s">
        <v>84</v>
      </c>
      <c r="M27" s="137"/>
    </row>
    <row r="28" spans="1:13" ht="34.5" customHeight="1">
      <c r="A28" s="124"/>
      <c r="B28" s="127"/>
      <c r="C28" s="79" t="s">
        <v>415</v>
      </c>
      <c r="D28" s="79" t="s">
        <v>68</v>
      </c>
      <c r="E28" s="82" t="s">
        <v>76</v>
      </c>
      <c r="F28" s="81" t="s">
        <v>77</v>
      </c>
      <c r="G28" s="76">
        <v>155</v>
      </c>
      <c r="H28" s="85">
        <v>155</v>
      </c>
      <c r="I28" s="85">
        <v>100</v>
      </c>
      <c r="J28" s="135"/>
      <c r="K28" s="86"/>
      <c r="L28" s="88" t="s">
        <v>84</v>
      </c>
      <c r="M28" s="137"/>
    </row>
    <row r="29" spans="1:13" ht="107.25" customHeight="1">
      <c r="A29" s="122"/>
      <c r="B29" s="125" t="s">
        <v>678</v>
      </c>
      <c r="C29" s="79" t="s">
        <v>415</v>
      </c>
      <c r="D29" s="79" t="s">
        <v>67</v>
      </c>
      <c r="E29" s="82" t="s">
        <v>78</v>
      </c>
      <c r="F29" s="81" t="s">
        <v>75</v>
      </c>
      <c r="G29" s="76">
        <v>100</v>
      </c>
      <c r="H29" s="76">
        <v>100</v>
      </c>
      <c r="I29" s="76">
        <v>100</v>
      </c>
      <c r="J29" s="122">
        <v>100</v>
      </c>
      <c r="K29" s="84"/>
      <c r="L29" s="88" t="s">
        <v>84</v>
      </c>
      <c r="M29" s="137"/>
    </row>
    <row r="30" spans="1:13" ht="30" customHeight="1">
      <c r="A30" s="124"/>
      <c r="B30" s="127"/>
      <c r="C30" s="79" t="s">
        <v>415</v>
      </c>
      <c r="D30" s="79" t="s">
        <v>68</v>
      </c>
      <c r="E30" s="82" t="s">
        <v>79</v>
      </c>
      <c r="F30" s="81" t="s">
        <v>77</v>
      </c>
      <c r="G30" s="76">
        <v>2</v>
      </c>
      <c r="H30" s="76">
        <v>2</v>
      </c>
      <c r="I30" s="76">
        <v>100</v>
      </c>
      <c r="J30" s="131"/>
      <c r="K30" s="76"/>
      <c r="L30" s="88" t="s">
        <v>84</v>
      </c>
      <c r="M30" s="137"/>
    </row>
    <row r="31" spans="1:13" ht="96.75" customHeight="1">
      <c r="A31" s="122"/>
      <c r="B31" s="125" t="s">
        <v>679</v>
      </c>
      <c r="C31" s="79" t="s">
        <v>415</v>
      </c>
      <c r="D31" s="79" t="s">
        <v>67</v>
      </c>
      <c r="E31" s="82" t="s">
        <v>78</v>
      </c>
      <c r="F31" s="81" t="s">
        <v>75</v>
      </c>
      <c r="G31" s="76">
        <v>100</v>
      </c>
      <c r="H31" s="85">
        <v>100</v>
      </c>
      <c r="I31" s="85">
        <v>100</v>
      </c>
      <c r="J31" s="139">
        <v>100</v>
      </c>
      <c r="K31" s="84"/>
      <c r="L31" s="88" t="s">
        <v>84</v>
      </c>
      <c r="M31" s="137"/>
    </row>
    <row r="32" spans="1:13" ht="38.25" customHeight="1">
      <c r="A32" s="124"/>
      <c r="B32" s="127"/>
      <c r="C32" s="79" t="s">
        <v>415</v>
      </c>
      <c r="D32" s="79" t="s">
        <v>68</v>
      </c>
      <c r="E32" s="82" t="s">
        <v>79</v>
      </c>
      <c r="F32" s="81" t="s">
        <v>77</v>
      </c>
      <c r="G32" s="76">
        <v>230</v>
      </c>
      <c r="H32" s="85">
        <v>230</v>
      </c>
      <c r="I32" s="85">
        <v>100</v>
      </c>
      <c r="J32" s="140"/>
      <c r="K32" s="86"/>
      <c r="L32" s="88" t="s">
        <v>84</v>
      </c>
      <c r="M32" s="137"/>
    </row>
    <row r="33" spans="1:13" ht="108.75" customHeight="1">
      <c r="A33" s="122"/>
      <c r="B33" s="125" t="s">
        <v>680</v>
      </c>
      <c r="C33" s="79" t="s">
        <v>415</v>
      </c>
      <c r="D33" s="79" t="s">
        <v>67</v>
      </c>
      <c r="E33" s="82" t="s">
        <v>78</v>
      </c>
      <c r="F33" s="81" t="s">
        <v>75</v>
      </c>
      <c r="G33" s="76">
        <v>100</v>
      </c>
      <c r="H33" s="76">
        <v>100</v>
      </c>
      <c r="I33" s="76">
        <v>100</v>
      </c>
      <c r="J33" s="122">
        <v>100</v>
      </c>
      <c r="K33" s="84"/>
      <c r="L33" s="88" t="s">
        <v>84</v>
      </c>
      <c r="M33" s="137"/>
    </row>
    <row r="34" spans="1:13" ht="42" customHeight="1">
      <c r="A34" s="124"/>
      <c r="B34" s="127"/>
      <c r="C34" s="79" t="s">
        <v>415</v>
      </c>
      <c r="D34" s="79" t="s">
        <v>68</v>
      </c>
      <c r="E34" s="82" t="s">
        <v>79</v>
      </c>
      <c r="F34" s="81" t="s">
        <v>77</v>
      </c>
      <c r="G34" s="76">
        <v>5</v>
      </c>
      <c r="H34" s="76">
        <v>5</v>
      </c>
      <c r="I34" s="76">
        <v>100</v>
      </c>
      <c r="J34" s="124"/>
      <c r="K34" s="76"/>
      <c r="L34" s="88" t="s">
        <v>84</v>
      </c>
    </row>
    <row r="35" spans="1:13" ht="64.5" customHeight="1">
      <c r="A35" s="122"/>
      <c r="B35" s="125" t="s">
        <v>681</v>
      </c>
      <c r="C35" s="79" t="s">
        <v>415</v>
      </c>
      <c r="D35" s="79" t="s">
        <v>67</v>
      </c>
      <c r="E35" s="82" t="s">
        <v>83</v>
      </c>
      <c r="F35" s="81" t="s">
        <v>75</v>
      </c>
      <c r="G35" s="76">
        <v>46.41</v>
      </c>
      <c r="H35" s="76">
        <v>46.41</v>
      </c>
      <c r="I35" s="76">
        <v>100</v>
      </c>
      <c r="J35" s="122">
        <v>66.67</v>
      </c>
      <c r="K35" s="76"/>
      <c r="L35" s="88" t="s">
        <v>84</v>
      </c>
    </row>
    <row r="36" spans="1:13" ht="47.25" customHeight="1">
      <c r="A36" s="124"/>
      <c r="B36" s="127"/>
      <c r="C36" s="79" t="s">
        <v>415</v>
      </c>
      <c r="D36" s="79" t="s">
        <v>68</v>
      </c>
      <c r="E36" s="82" t="s">
        <v>76</v>
      </c>
      <c r="F36" s="79" t="s">
        <v>684</v>
      </c>
      <c r="G36" s="76">
        <v>7920</v>
      </c>
      <c r="H36" s="76">
        <v>2640</v>
      </c>
      <c r="I36" s="76">
        <v>33.33</v>
      </c>
      <c r="J36" s="124"/>
      <c r="K36" s="79" t="s">
        <v>686</v>
      </c>
      <c r="L36" s="88" t="s">
        <v>84</v>
      </c>
    </row>
    <row r="37" spans="1:13">
      <c r="A37" t="s">
        <v>683</v>
      </c>
    </row>
    <row r="39" spans="1:13">
      <c r="A39" s="83" t="s">
        <v>86</v>
      </c>
    </row>
  </sheetData>
  <mergeCells count="29">
    <mergeCell ref="A35:A36"/>
    <mergeCell ref="B35:B36"/>
    <mergeCell ref="J35:J36"/>
    <mergeCell ref="A31:A32"/>
    <mergeCell ref="B31:B32"/>
    <mergeCell ref="J31:J32"/>
    <mergeCell ref="A33:A34"/>
    <mergeCell ref="B33:B34"/>
    <mergeCell ref="J33:J34"/>
    <mergeCell ref="M9:M33"/>
    <mergeCell ref="E4:J6"/>
    <mergeCell ref="B9:B12"/>
    <mergeCell ref="A9:A12"/>
    <mergeCell ref="B13:B16"/>
    <mergeCell ref="A13:A16"/>
    <mergeCell ref="J13:J16"/>
    <mergeCell ref="A29:A30"/>
    <mergeCell ref="J9:J12"/>
    <mergeCell ref="B21:B24"/>
    <mergeCell ref="A21:A24"/>
    <mergeCell ref="J21:J24"/>
    <mergeCell ref="B25:B28"/>
    <mergeCell ref="A25:A28"/>
    <mergeCell ref="J25:J28"/>
    <mergeCell ref="A17:A20"/>
    <mergeCell ref="B17:B20"/>
    <mergeCell ref="J17:J20"/>
    <mergeCell ref="B29:B30"/>
    <mergeCell ref="J29:J3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1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2017-04-07T04:41:47Z</dcterms:modified>
</cp:coreProperties>
</file>