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7" i="1"/>
  <c r="L36"/>
  <c r="K36"/>
  <c r="K9"/>
  <c r="L12"/>
  <c r="M12" s="1"/>
  <c r="N61"/>
  <c r="N56"/>
  <c r="N55"/>
  <c r="N54"/>
  <c r="N52"/>
  <c r="N51"/>
  <c r="N48"/>
  <c r="N46"/>
  <c r="N45"/>
  <c r="N44"/>
  <c r="N41"/>
  <c r="N40"/>
  <c r="N35"/>
  <c r="N34"/>
  <c r="N33"/>
  <c r="N31"/>
  <c r="N29"/>
  <c r="N28"/>
  <c r="N27"/>
  <c r="N26"/>
  <c r="N25"/>
  <c r="N24"/>
  <c r="N19"/>
  <c r="N18"/>
  <c r="N17"/>
  <c r="N16"/>
  <c r="N15"/>
  <c r="N14"/>
  <c r="M15"/>
  <c r="M17"/>
  <c r="M18"/>
  <c r="M19"/>
  <c r="M24"/>
  <c r="M26"/>
  <c r="M27"/>
  <c r="M28"/>
  <c r="M29"/>
  <c r="M31"/>
  <c r="M33"/>
  <c r="M34"/>
  <c r="M35"/>
  <c r="M40"/>
  <c r="M41"/>
  <c r="M42"/>
  <c r="M44"/>
  <c r="M45"/>
  <c r="M46"/>
  <c r="M47"/>
  <c r="M48"/>
  <c r="M49"/>
  <c r="M51"/>
  <c r="M52"/>
  <c r="M54"/>
  <c r="M55"/>
  <c r="M61"/>
  <c r="J7"/>
  <c r="J39"/>
  <c r="J43"/>
  <c r="J20"/>
  <c r="J24"/>
  <c r="J9"/>
  <c r="J14"/>
  <c r="J25"/>
  <c r="J57"/>
  <c r="J60"/>
  <c r="J12"/>
  <c r="I9"/>
  <c r="I36"/>
  <c r="I20"/>
  <c r="L61"/>
  <c r="L33"/>
  <c r="L29"/>
  <c r="L24"/>
  <c r="L15"/>
  <c r="N12" l="1"/>
  <c r="J36"/>
  <c r="L9"/>
  <c r="M9" s="1"/>
  <c r="N9" s="1"/>
  <c r="I57"/>
  <c r="I7" s="1"/>
  <c r="L60" l="1"/>
  <c r="K45"/>
  <c r="L45" s="1"/>
  <c r="L43"/>
  <c r="L39"/>
  <c r="M60" l="1"/>
  <c r="N60" s="1"/>
  <c r="M43"/>
  <c r="N43"/>
  <c r="M39"/>
  <c r="N39" s="1"/>
  <c r="M36"/>
  <c r="L57"/>
  <c r="M57" s="1"/>
  <c r="L20"/>
  <c r="M20" s="1"/>
  <c r="K57"/>
  <c r="N57" s="1"/>
  <c r="K20"/>
  <c r="N20" l="1"/>
  <c r="L7"/>
  <c r="M7" s="1"/>
  <c r="N7" l="1"/>
  <c r="N36"/>
</calcChain>
</file>

<file path=xl/sharedStrings.xml><?xml version="1.0" encoding="utf-8"?>
<sst xmlns="http://schemas.openxmlformats.org/spreadsheetml/2006/main" count="256" uniqueCount="144">
  <si>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</si>
  <si>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</si>
  <si>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</si>
  <si>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</si>
  <si>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</si>
  <si>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</si>
  <si>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</si>
  <si>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</si>
  <si>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</si>
  <si>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</si>
  <si>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</si>
  <si>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2.1.</t>
  </si>
  <si>
    <t>2.2.</t>
  </si>
  <si>
    <t>2.3.</t>
  </si>
  <si>
    <t>2.4.</t>
  </si>
  <si>
    <t>2.5.</t>
  </si>
  <si>
    <t>2.6.</t>
  </si>
  <si>
    <t>Подпрограмма 3</t>
  </si>
  <si>
    <t>3.1.</t>
  </si>
  <si>
    <t>отдел СТиМП Администрации города Шарыпово</t>
  </si>
  <si>
    <t>Наименование ГРБС</t>
  </si>
  <si>
    <t>Л.А. Когданина</t>
  </si>
  <si>
    <t>033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</si>
  <si>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</si>
  <si>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</si>
  <si>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</si>
  <si>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2.7.</t>
  </si>
  <si>
    <t>"Развитие детско-юношеского спорта и системы подготовки спортивного резерва"</t>
  </si>
  <si>
    <t>"Развитие массовых видов спорта среди детей и подростков в системе подготовки спортивного резерва"</t>
  </si>
  <si>
    <t>3.3.</t>
  </si>
  <si>
    <t>3.4.</t>
  </si>
  <si>
    <t>3.5.</t>
  </si>
  <si>
    <t>3.6.</t>
  </si>
  <si>
    <t>3.7.</t>
  </si>
  <si>
    <t>3.8.</t>
  </si>
  <si>
    <t>Подпрограмма 4</t>
  </si>
  <si>
    <t>"Управление развитием отрасли физической культуры и спорта"</t>
  </si>
  <si>
    <t>4.1.</t>
  </si>
  <si>
    <t>2.8.</t>
  </si>
  <si>
    <t>11 01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</si>
  <si>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</si>
  <si>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>07 02</t>
  </si>
  <si>
    <t>611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</si>
  <si>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</si>
  <si>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</si>
  <si>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 xml:space="preserve">Задача 2
 Развитие кадровой политики подготовки спортивного резерва.
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</si>
  <si>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</si>
  <si>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</si>
  <si>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</si>
  <si>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</si>
  <si>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</si>
  <si>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</si>
  <si>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</si>
  <si>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</si>
  <si>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</si>
  <si>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</si>
  <si>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07 07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</si>
  <si>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</si>
  <si>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2.9.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</si>
  <si>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</si>
  <si>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</si>
  <si>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>3.2.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</si>
  <si>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</si>
  <si>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</si>
  <si>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</si>
  <si>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</si>
  <si>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2.10.</t>
  </si>
  <si>
    <t>4.2.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</si>
  <si>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</si>
  <si>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</si>
  <si>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1.2.</t>
  </si>
  <si>
    <t>Муниципальное автономное учреждение «Центр физкультурно-спортивной подготовки»</t>
  </si>
  <si>
    <t>810</t>
  </si>
  <si>
    <t>0637702</t>
  </si>
  <si>
    <t>612</t>
  </si>
  <si>
    <t>3.9.</t>
  </si>
  <si>
    <t>0702</t>
  </si>
  <si>
    <t>0638757</t>
  </si>
  <si>
    <t>3.10.</t>
  </si>
  <si>
    <t>Задача 3                         Развитие кадровой политики подготовки спортивного резерва</t>
  </si>
  <si>
    <t>2.11.</t>
  </si>
  <si>
    <t>0622520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</si>
  <si>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</si>
  <si>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«Развитие массовых видов спорта среди детей и подростков в системе подготовки спортивного резерва"</t>
  </si>
  <si>
    <t>0637436</t>
  </si>
  <si>
    <t>3.11.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</si>
  <si>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</si>
  <si>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0632520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</si>
  <si>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"Развитие детско-юношеского спорта и системы подготовки спортивного резерва"</t>
  </si>
  <si>
    <t>0621022</t>
  </si>
  <si>
    <t>2.12.</t>
  </si>
  <si>
    <t>1.3.</t>
  </si>
  <si>
    <t>1.4.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</si>
  <si>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</si>
  <si>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</si>
  <si>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 xml:space="preserve"> 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</si>
  <si>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</si>
  <si>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Мероприятие 2.2 Организация летнего отдыха, оздоровления и занятости детей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</si>
  <si>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</si>
  <si>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</si>
  <si>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Мероприятие 2.4 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</si>
  <si>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3.12.</t>
  </si>
  <si>
    <t>121                  122                                          244                                  852</t>
  </si>
  <si>
    <t>1.5.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</si>
  <si>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</si>
  <si>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0617511</t>
  </si>
  <si>
    <t>1.6.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</si>
  <si>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</si>
  <si>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0618776</t>
  </si>
  <si>
    <t>2.13.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</si>
  <si>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</si>
  <si>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0627511</t>
  </si>
  <si>
    <t>3.13.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</si>
  <si>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</si>
  <si>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0637511</t>
  </si>
  <si>
    <t>3.14.</t>
  </si>
  <si>
    <t>1.7.</t>
  </si>
  <si>
    <t>Расходы на модернизацию и укрепление материально - 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</si>
  <si>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0617437</t>
  </si>
  <si>
    <t>621, 622</t>
  </si>
  <si>
    <t>Мероприятие 2.5 Софинансирование расходов на приобретение спортивного специализированного оборудования, инвентаря,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 в 2014, 2015 годах в рамках подпрограммы "Развитие массовых видов спорта среди детей и подростков в системе подготовки спортивного резерва"</t>
  </si>
  <si>
    <t>Приложение №3 к муниципальной программе "Развитие физической культуры и спорта в городе Шарыпово"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</si>
  <si>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"Развитие физической культуры и спорта в городе Шарыпово" </t>
  </si>
  <si>
    <t>"Развитие физической культуры и спорта в городе Шарыпово"</t>
  </si>
  <si>
    <t>«Формирование здорового образа жизни через развитие массовой физической культуры и спорта»</t>
  </si>
  <si>
    <t>Итого за период 2014-2018гг.</t>
  </si>
  <si>
    <t>0611021, 0610010210</t>
  </si>
  <si>
    <t>0621021, 0620010210</t>
  </si>
  <si>
    <t>0631021, 0630010210</t>
  </si>
  <si>
    <t>0618555, 0610085550</t>
  </si>
  <si>
    <t>0618541, 0610085410</t>
  </si>
  <si>
    <t>0628542, 0620085420</t>
  </si>
  <si>
    <t>0628543, 0620085430</t>
  </si>
  <si>
    <t>0628544, 0620085440</t>
  </si>
  <si>
    <t>0638545, 0630085450</t>
  </si>
  <si>
    <t>0638542, 0630085420</t>
  </si>
  <si>
    <t>0638543, 0630085430</t>
  </si>
  <si>
    <t>0648516, 0640085160</t>
  </si>
  <si>
    <t>0648554, 0640085540</t>
  </si>
  <si>
    <t>0618540, 0610085400</t>
  </si>
  <si>
    <t>отдел спорта и молодежной политики Администрации города Шарыпово</t>
  </si>
  <si>
    <t>Отдел спорта и молодежной политики  Администрации города  Шарыпово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</si>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</sst>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wrapText="1"/>
    </xf>
    <xf numFmtId="4" fontId="0" fillId="0" borderId="0" xfId="0" applyNumberFormat="1"/>
    <xf numFmtId="0" fontId="5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3"/>
  <sheetViews>
    <sheetView tabSelected="1" topLeftCell="A57" zoomScale="90" zoomScaleNormal="90" workbookViewId="0">
      <selection activeCell="A64" sqref="A64"/>
    </sheetView>
  </sheetViews>
  <sheetFormatPr defaultRowHeight="15"/>
  <cols>
    <col min="1" max="1" width="4.5703125" style="46" customWidth="1"/>
    <col min="2" max="2" width="17.28515625" style="46" customWidth="1"/>
    <col min="3" max="3" width="44.42578125" style="46" customWidth="1"/>
    <col min="4" max="4" width="23.140625" style="46" customWidth="1"/>
    <col min="5" max="6" width="9.140625" style="46"/>
    <col min="7" max="7" width="9.140625" style="4" customWidth="1"/>
    <col min="8" max="8" width="9.28515625" style="46" customWidth="1"/>
    <col min="9" max="9" width="12.42578125" style="46" customWidth="1"/>
    <col min="10" max="13" width="13.28515625" style="46" customWidth="1"/>
    <col min="14" max="14" width="15.85546875" style="46" customWidth="1"/>
    <col min="15" max="16" width="9.140625" style="46"/>
    <col min="17" max="19" width="10.28515625" style="46" bestFit="1" customWidth="1"/>
    <col min="20" max="16384" width="9.140625" style="46"/>
  </cols>
  <sheetData>
    <row r="1" spans="1:15">
      <c r="H1" s="61" t="s">
        <v>121</v>
      </c>
      <c r="I1" s="61"/>
      <c r="J1" s="61"/>
      <c r="K1" s="61"/>
      <c r="L1" s="61"/>
      <c r="M1" s="61"/>
      <c r="N1" s="61"/>
    </row>
    <row r="2" spans="1:15" ht="19.5" customHeight="1">
      <c r="H2" s="61"/>
      <c r="I2" s="61"/>
      <c r="J2" s="61"/>
      <c r="K2" s="61"/>
      <c r="L2" s="61"/>
      <c r="M2" s="61"/>
      <c r="N2" s="61"/>
    </row>
    <row r="4" spans="1:15" ht="39" customHeight="1">
      <c r="A4" s="63" t="s">
        <v>122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5">
      <c r="A5" s="55"/>
      <c r="B5" s="55" t="s">
        <v>24</v>
      </c>
      <c r="C5" s="55" t="s">
        <v>25</v>
      </c>
      <c r="D5" s="55" t="s">
        <v>20</v>
      </c>
      <c r="E5" s="64" t="s">
        <v>0</v>
      </c>
      <c r="F5" s="65"/>
      <c r="G5" s="65"/>
      <c r="H5" s="66"/>
      <c r="I5" s="64" t="s">
        <v>1</v>
      </c>
      <c r="J5" s="65"/>
      <c r="K5" s="65"/>
      <c r="L5" s="65"/>
      <c r="M5" s="65"/>
      <c r="N5" s="66"/>
    </row>
    <row r="6" spans="1:15" ht="111.75" customHeight="1">
      <c r="A6" s="56"/>
      <c r="B6" s="56"/>
      <c r="C6" s="56"/>
      <c r="D6" s="56"/>
      <c r="E6" s="48" t="s">
        <v>2</v>
      </c>
      <c r="F6" s="48" t="s">
        <v>3</v>
      </c>
      <c r="G6" s="8" t="s">
        <v>4</v>
      </c>
      <c r="H6" s="48" t="s">
        <v>5</v>
      </c>
      <c r="I6" s="48">
        <v>2014</v>
      </c>
      <c r="J6" s="48">
        <v>2015</v>
      </c>
      <c r="K6" s="48">
        <v>2016</v>
      </c>
      <c r="L6" s="48">
        <v>2017</v>
      </c>
      <c r="M6" s="48">
        <v>2018</v>
      </c>
      <c r="N6" s="48" t="s">
        <v>125</v>
      </c>
    </row>
    <row r="7" spans="1:15" s="5" customFormat="1" ht="50.25" customHeight="1">
      <c r="A7" s="9"/>
      <c r="B7" s="9" t="s">
        <v>23</v>
      </c>
      <c r="C7" s="9" t="s">
        <v>123</v>
      </c>
      <c r="D7" s="9" t="s">
        <v>6</v>
      </c>
      <c r="E7" s="10"/>
      <c r="F7" s="10"/>
      <c r="G7" s="11"/>
      <c r="H7" s="10"/>
      <c r="I7" s="12">
        <f>I9+I20+I36+I57</f>
        <v>52985.670000000006</v>
      </c>
      <c r="J7" s="12">
        <f>J9+J20+J36+J57</f>
        <v>55972.100000000006</v>
      </c>
      <c r="K7" s="12">
        <f>K9+K20+K36+K57</f>
        <v>54472.05</v>
      </c>
      <c r="L7" s="12">
        <f>L9+L20+L36+L57</f>
        <v>54085.05</v>
      </c>
      <c r="M7" s="12">
        <f>L7</f>
        <v>54085.05</v>
      </c>
      <c r="N7" s="12">
        <f>M7+L7+K7+J7+I7</f>
        <v>271599.92000000004</v>
      </c>
    </row>
    <row r="8" spans="1:15">
      <c r="A8" s="48"/>
      <c r="B8" s="48"/>
      <c r="C8" s="48"/>
      <c r="D8" s="48" t="s">
        <v>7</v>
      </c>
      <c r="E8" s="13"/>
      <c r="F8" s="13"/>
      <c r="G8" s="11"/>
      <c r="H8" s="13"/>
      <c r="I8" s="13"/>
      <c r="J8" s="13"/>
      <c r="K8" s="13"/>
      <c r="L8" s="13"/>
      <c r="M8" s="37"/>
      <c r="N8" s="10"/>
    </row>
    <row r="9" spans="1:15" s="5" customFormat="1" ht="42.75">
      <c r="A9" s="9">
        <v>1</v>
      </c>
      <c r="B9" s="9" t="s">
        <v>9</v>
      </c>
      <c r="C9" s="14" t="s">
        <v>124</v>
      </c>
      <c r="D9" s="9" t="s">
        <v>6</v>
      </c>
      <c r="E9" s="15"/>
      <c r="F9" s="15"/>
      <c r="G9" s="16"/>
      <c r="H9" s="15"/>
      <c r="I9" s="10">
        <f>I12+I14+I15+I16</f>
        <v>31342.98</v>
      </c>
      <c r="J9" s="10">
        <f>J12+J14+J15+J16+J17+J18+J19</f>
        <v>34647.94</v>
      </c>
      <c r="K9" s="10">
        <f>K12+K14+K15+K16</f>
        <v>33129.96</v>
      </c>
      <c r="L9" s="10">
        <f>L12+L14+L15+L16</f>
        <v>32742.959999999999</v>
      </c>
      <c r="M9" s="12">
        <f t="shared" ref="M9:M61" si="0">L9</f>
        <v>32742.959999999999</v>
      </c>
      <c r="N9" s="10">
        <f>M9+L9+K9+J9+I9</f>
        <v>164606.80000000002</v>
      </c>
    </row>
    <row r="10" spans="1:15" s="5" customFormat="1">
      <c r="A10" s="9"/>
      <c r="B10" s="9"/>
      <c r="C10" s="14"/>
      <c r="D10" s="48" t="s">
        <v>7</v>
      </c>
      <c r="E10" s="15"/>
      <c r="F10" s="15"/>
      <c r="G10" s="16"/>
      <c r="H10" s="15"/>
      <c r="I10" s="10"/>
      <c r="J10" s="10"/>
      <c r="K10" s="10"/>
      <c r="L10" s="10"/>
      <c r="M10" s="37"/>
      <c r="N10" s="10"/>
    </row>
    <row r="11" spans="1:15" ht="60">
      <c r="A11" s="48"/>
      <c r="B11" s="48"/>
      <c r="C11" s="17"/>
      <c r="D11" s="18" t="s">
        <v>140</v>
      </c>
      <c r="E11" s="49"/>
      <c r="F11" s="49"/>
      <c r="G11" s="49"/>
      <c r="H11" s="49"/>
      <c r="I11" s="19"/>
      <c r="J11" s="19"/>
      <c r="K11" s="19"/>
      <c r="L11" s="19"/>
      <c r="M11" s="37"/>
      <c r="N11" s="44"/>
    </row>
    <row r="12" spans="1:15" ht="54.75" customHeight="1">
      <c r="A12" s="55" t="s">
        <v>10</v>
      </c>
      <c r="B12" s="55"/>
      <c r="C12" s="67" t="s">
        <v>93</v>
      </c>
      <c r="D12" s="68" t="s">
        <v>141</v>
      </c>
      <c r="E12" s="57" t="s">
        <v>22</v>
      </c>
      <c r="F12" s="55" t="s">
        <v>39</v>
      </c>
      <c r="G12" s="57" t="s">
        <v>139</v>
      </c>
      <c r="H12" s="55">
        <v>621.62199999999996</v>
      </c>
      <c r="I12" s="59">
        <v>31042.98</v>
      </c>
      <c r="J12" s="59">
        <f>29191.4-2527.46</f>
        <v>26663.940000000002</v>
      </c>
      <c r="K12" s="59">
        <v>26477.200000000001</v>
      </c>
      <c r="L12" s="59">
        <f>K12-387</f>
        <v>26090.2</v>
      </c>
      <c r="M12" s="71">
        <f t="shared" si="0"/>
        <v>26090.2</v>
      </c>
      <c r="N12" s="59">
        <f>SUM(I12:M13)</f>
        <v>136364.51999999999</v>
      </c>
      <c r="O12" s="6"/>
    </row>
    <row r="13" spans="1:15" ht="44.25" customHeight="1">
      <c r="A13" s="56"/>
      <c r="B13" s="56"/>
      <c r="C13" s="67"/>
      <c r="D13" s="68"/>
      <c r="E13" s="58"/>
      <c r="F13" s="56"/>
      <c r="G13" s="58"/>
      <c r="H13" s="56"/>
      <c r="I13" s="60"/>
      <c r="J13" s="60"/>
      <c r="K13" s="60"/>
      <c r="L13" s="60"/>
      <c r="M13" s="72"/>
      <c r="N13" s="60"/>
      <c r="O13" s="6"/>
    </row>
    <row r="14" spans="1:15" ht="128.25" customHeight="1">
      <c r="A14" s="43" t="s">
        <v>70</v>
      </c>
      <c r="B14" s="43"/>
      <c r="C14" s="47" t="s">
        <v>94</v>
      </c>
      <c r="D14" s="54" t="s">
        <v>141</v>
      </c>
      <c r="E14" s="50" t="s">
        <v>22</v>
      </c>
      <c r="F14" s="43">
        <v>1101</v>
      </c>
      <c r="G14" s="50" t="s">
        <v>126</v>
      </c>
      <c r="H14" s="43">
        <v>621</v>
      </c>
      <c r="I14" s="45">
        <v>0</v>
      </c>
      <c r="J14" s="45">
        <f>2604+1200</f>
        <v>3804</v>
      </c>
      <c r="K14" s="45">
        <v>6258.76</v>
      </c>
      <c r="L14" s="45">
        <v>6258.76</v>
      </c>
      <c r="M14" s="45">
        <v>6258.76</v>
      </c>
      <c r="N14" s="45">
        <f t="shared" ref="N14:N20" si="1">SUM(I14:M14)</f>
        <v>22580.28</v>
      </c>
      <c r="O14" s="6"/>
    </row>
    <row r="15" spans="1:15" ht="74.25" customHeight="1">
      <c r="A15" s="43" t="s">
        <v>91</v>
      </c>
      <c r="B15" s="43"/>
      <c r="C15" s="47" t="s">
        <v>95</v>
      </c>
      <c r="D15" s="48" t="s">
        <v>71</v>
      </c>
      <c r="E15" s="16" t="s">
        <v>22</v>
      </c>
      <c r="F15" s="48" t="s">
        <v>39</v>
      </c>
      <c r="G15" s="16" t="s">
        <v>130</v>
      </c>
      <c r="H15" s="48">
        <v>621</v>
      </c>
      <c r="I15" s="13">
        <v>300</v>
      </c>
      <c r="J15" s="13">
        <v>300</v>
      </c>
      <c r="K15" s="13">
        <v>300</v>
      </c>
      <c r="L15" s="13">
        <f>K15</f>
        <v>300</v>
      </c>
      <c r="M15" s="37">
        <f t="shared" si="0"/>
        <v>300</v>
      </c>
      <c r="N15" s="13">
        <f t="shared" si="1"/>
        <v>1500</v>
      </c>
      <c r="O15" s="6"/>
    </row>
    <row r="16" spans="1:15" ht="81.75" customHeight="1">
      <c r="A16" s="43" t="s">
        <v>92</v>
      </c>
      <c r="B16" s="43"/>
      <c r="C16" s="52" t="s">
        <v>96</v>
      </c>
      <c r="D16" s="53" t="s">
        <v>141</v>
      </c>
      <c r="E16" s="50" t="s">
        <v>22</v>
      </c>
      <c r="F16" s="43">
        <v>1101</v>
      </c>
      <c r="G16" s="50" t="s">
        <v>129</v>
      </c>
      <c r="H16" s="43">
        <v>621</v>
      </c>
      <c r="I16" s="45">
        <v>0</v>
      </c>
      <c r="J16" s="45">
        <v>94</v>
      </c>
      <c r="K16" s="45">
        <v>94</v>
      </c>
      <c r="L16" s="45">
        <v>94</v>
      </c>
      <c r="M16" s="45">
        <v>94</v>
      </c>
      <c r="N16" s="45">
        <f t="shared" si="1"/>
        <v>376</v>
      </c>
      <c r="O16" s="6"/>
    </row>
    <row r="17" spans="1:15" ht="96" customHeight="1">
      <c r="A17" s="43" t="s">
        <v>103</v>
      </c>
      <c r="B17" s="43"/>
      <c r="C17" s="52" t="s">
        <v>104</v>
      </c>
      <c r="D17" s="53" t="s">
        <v>141</v>
      </c>
      <c r="E17" s="50" t="s">
        <v>22</v>
      </c>
      <c r="F17" s="43">
        <v>1101</v>
      </c>
      <c r="G17" s="50" t="s">
        <v>105</v>
      </c>
      <c r="H17" s="43">
        <v>621</v>
      </c>
      <c r="I17" s="45">
        <v>0</v>
      </c>
      <c r="J17" s="45">
        <v>2686</v>
      </c>
      <c r="K17" s="45">
        <v>0</v>
      </c>
      <c r="L17" s="45">
        <v>0</v>
      </c>
      <c r="M17" s="37">
        <f t="shared" si="0"/>
        <v>0</v>
      </c>
      <c r="N17" s="45">
        <f t="shared" si="1"/>
        <v>2686</v>
      </c>
      <c r="O17" s="6"/>
    </row>
    <row r="18" spans="1:15" ht="108" customHeight="1">
      <c r="A18" s="43" t="s">
        <v>106</v>
      </c>
      <c r="B18" s="43"/>
      <c r="C18" s="52" t="s">
        <v>107</v>
      </c>
      <c r="D18" s="53" t="s">
        <v>141</v>
      </c>
      <c r="E18" s="50" t="s">
        <v>22</v>
      </c>
      <c r="F18" s="43">
        <v>1101</v>
      </c>
      <c r="G18" s="50" t="s">
        <v>108</v>
      </c>
      <c r="H18" s="43">
        <v>621.62199999999996</v>
      </c>
      <c r="I18" s="45">
        <v>0</v>
      </c>
      <c r="J18" s="45">
        <v>100</v>
      </c>
      <c r="K18" s="45">
        <v>0</v>
      </c>
      <c r="L18" s="45">
        <v>0</v>
      </c>
      <c r="M18" s="37">
        <f t="shared" si="0"/>
        <v>0</v>
      </c>
      <c r="N18" s="45">
        <f t="shared" si="1"/>
        <v>100</v>
      </c>
      <c r="O18" s="6"/>
    </row>
    <row r="19" spans="1:15" ht="102" customHeight="1">
      <c r="A19" s="43" t="s">
        <v>116</v>
      </c>
      <c r="B19" s="43"/>
      <c r="C19" s="52" t="s">
        <v>117</v>
      </c>
      <c r="D19" s="53" t="s">
        <v>141</v>
      </c>
      <c r="E19" s="50" t="s">
        <v>22</v>
      </c>
      <c r="F19" s="43">
        <v>1101</v>
      </c>
      <c r="G19" s="50" t="s">
        <v>118</v>
      </c>
      <c r="H19" s="43" t="s">
        <v>119</v>
      </c>
      <c r="I19" s="45">
        <v>0</v>
      </c>
      <c r="J19" s="45">
        <v>1000</v>
      </c>
      <c r="K19" s="45">
        <v>0</v>
      </c>
      <c r="L19" s="45">
        <v>0</v>
      </c>
      <c r="M19" s="37">
        <f t="shared" si="0"/>
        <v>0</v>
      </c>
      <c r="N19" s="45">
        <f t="shared" si="1"/>
        <v>1000</v>
      </c>
      <c r="O19" s="6"/>
    </row>
    <row r="20" spans="1:15" s="5" customFormat="1" ht="42.75">
      <c r="A20" s="9">
        <v>2</v>
      </c>
      <c r="B20" s="9" t="s">
        <v>8</v>
      </c>
      <c r="C20" s="20" t="s">
        <v>27</v>
      </c>
      <c r="D20" s="20" t="s">
        <v>6</v>
      </c>
      <c r="E20" s="21"/>
      <c r="F20" s="21"/>
      <c r="G20" s="50"/>
      <c r="H20" s="21"/>
      <c r="I20" s="22">
        <f>I24+I25+I26+I27+I28+I29+I31+I33+I34</f>
        <v>9875.34</v>
      </c>
      <c r="J20" s="22">
        <f>J24+J25+J26+J27+J28+J29+J31+J33+J34+J35</f>
        <v>9657.08</v>
      </c>
      <c r="K20" s="22">
        <f t="shared" ref="K20" si="2">SUM(K23:K33)</f>
        <v>9654.19</v>
      </c>
      <c r="L20" s="22">
        <f>L24+L25+L27+L28+L29+L31+L33+L34</f>
        <v>9654.19</v>
      </c>
      <c r="M20" s="12">
        <f t="shared" si="0"/>
        <v>9654.19</v>
      </c>
      <c r="N20" s="22">
        <f t="shared" si="1"/>
        <v>48494.990000000005</v>
      </c>
      <c r="O20" s="7"/>
    </row>
    <row r="21" spans="1:15">
      <c r="A21" s="48"/>
      <c r="B21" s="48"/>
      <c r="C21" s="48"/>
      <c r="D21" s="48" t="s">
        <v>7</v>
      </c>
      <c r="E21" s="16"/>
      <c r="F21" s="16"/>
      <c r="G21" s="16"/>
      <c r="H21" s="16"/>
      <c r="I21" s="13"/>
      <c r="J21" s="13"/>
      <c r="K21" s="13"/>
      <c r="L21" s="13"/>
      <c r="M21" s="37"/>
      <c r="N21" s="10"/>
    </row>
    <row r="22" spans="1:15" ht="42.75" customHeight="1">
      <c r="A22" s="48"/>
      <c r="B22" s="48"/>
      <c r="C22" s="48"/>
      <c r="D22" s="23" t="s">
        <v>19</v>
      </c>
      <c r="E22" s="16"/>
      <c r="F22" s="16"/>
      <c r="G22" s="16"/>
      <c r="H22" s="16"/>
      <c r="I22" s="13"/>
      <c r="J22" s="13"/>
      <c r="K22" s="13"/>
      <c r="L22" s="13"/>
      <c r="M22" s="37"/>
      <c r="N22" s="13"/>
    </row>
    <row r="23" spans="1:15" ht="81.75" customHeight="1">
      <c r="A23" s="24" t="s">
        <v>11</v>
      </c>
      <c r="B23" s="24"/>
      <c r="C23" s="25" t="s">
        <v>40</v>
      </c>
      <c r="D23" s="48"/>
      <c r="E23" s="48"/>
      <c r="F23" s="48"/>
      <c r="G23" s="48"/>
      <c r="H23" s="48"/>
      <c r="I23" s="48"/>
      <c r="J23" s="48"/>
      <c r="K23" s="48"/>
      <c r="L23" s="48"/>
      <c r="M23" s="37"/>
      <c r="N23" s="48"/>
    </row>
    <row r="24" spans="1:15" ht="116.25" customHeight="1">
      <c r="A24" s="48" t="s">
        <v>12</v>
      </c>
      <c r="B24" s="48"/>
      <c r="C24" s="47" t="s">
        <v>69</v>
      </c>
      <c r="D24" s="53" t="s">
        <v>141</v>
      </c>
      <c r="E24" s="16" t="s">
        <v>22</v>
      </c>
      <c r="F24" s="16" t="s">
        <v>41</v>
      </c>
      <c r="G24" s="16" t="s">
        <v>131</v>
      </c>
      <c r="H24" s="16" t="s">
        <v>42</v>
      </c>
      <c r="I24" s="13">
        <v>7723.68</v>
      </c>
      <c r="J24" s="13">
        <f>9007.93-92.14+20.5-850+23.88-12.62+12.62</f>
        <v>8110.170000000001</v>
      </c>
      <c r="K24" s="13">
        <v>9007.93</v>
      </c>
      <c r="L24" s="13">
        <f>K24</f>
        <v>9007.93</v>
      </c>
      <c r="M24" s="37">
        <f t="shared" si="0"/>
        <v>9007.93</v>
      </c>
      <c r="N24" s="13">
        <f t="shared" ref="N24:N29" si="3">SUM(I24:M24)</f>
        <v>42857.640000000007</v>
      </c>
    </row>
    <row r="25" spans="1:15" s="3" customFormat="1" ht="124.5" customHeight="1">
      <c r="A25" s="24" t="s">
        <v>13</v>
      </c>
      <c r="B25" s="24"/>
      <c r="C25" s="47" t="s">
        <v>43</v>
      </c>
      <c r="D25" s="53" t="s">
        <v>141</v>
      </c>
      <c r="E25" s="16" t="s">
        <v>22</v>
      </c>
      <c r="F25" s="16" t="s">
        <v>41</v>
      </c>
      <c r="G25" s="16" t="s">
        <v>127</v>
      </c>
      <c r="H25" s="16" t="s">
        <v>42</v>
      </c>
      <c r="I25" s="13">
        <v>9.36</v>
      </c>
      <c r="J25" s="13">
        <f>20.5+12.62</f>
        <v>33.119999999999997</v>
      </c>
      <c r="K25" s="13">
        <v>54.11</v>
      </c>
      <c r="L25" s="13">
        <v>54.11</v>
      </c>
      <c r="M25" s="13">
        <v>54.11</v>
      </c>
      <c r="N25" s="13">
        <f t="shared" si="3"/>
        <v>204.81</v>
      </c>
    </row>
    <row r="26" spans="1:15" s="3" customFormat="1" ht="124.5" customHeight="1">
      <c r="A26" s="24" t="s">
        <v>14</v>
      </c>
      <c r="B26" s="24"/>
      <c r="C26" s="47" t="s">
        <v>88</v>
      </c>
      <c r="D26" s="53" t="s">
        <v>141</v>
      </c>
      <c r="E26" s="16" t="s">
        <v>22</v>
      </c>
      <c r="F26" s="16" t="s">
        <v>41</v>
      </c>
      <c r="G26" s="16" t="s">
        <v>89</v>
      </c>
      <c r="H26" s="16" t="s">
        <v>42</v>
      </c>
      <c r="I26" s="13">
        <v>1.72</v>
      </c>
      <c r="J26" s="13">
        <v>0</v>
      </c>
      <c r="K26" s="13">
        <v>0</v>
      </c>
      <c r="L26" s="13">
        <v>0</v>
      </c>
      <c r="M26" s="37">
        <f t="shared" si="0"/>
        <v>0</v>
      </c>
      <c r="N26" s="13">
        <f t="shared" si="3"/>
        <v>1.72</v>
      </c>
    </row>
    <row r="27" spans="1:15" s="3" customFormat="1" ht="124.5" customHeight="1">
      <c r="A27" s="24" t="s">
        <v>15</v>
      </c>
      <c r="B27" s="24"/>
      <c r="C27" s="47" t="s">
        <v>59</v>
      </c>
      <c r="D27" s="53" t="s">
        <v>141</v>
      </c>
      <c r="E27" s="16" t="s">
        <v>22</v>
      </c>
      <c r="F27" s="16" t="s">
        <v>41</v>
      </c>
      <c r="G27" s="16" t="s">
        <v>60</v>
      </c>
      <c r="H27" s="16" t="s">
        <v>42</v>
      </c>
      <c r="I27" s="13">
        <v>696.19</v>
      </c>
      <c r="J27" s="13">
        <v>0</v>
      </c>
      <c r="K27" s="13">
        <v>0</v>
      </c>
      <c r="L27" s="13">
        <v>0</v>
      </c>
      <c r="M27" s="37">
        <f t="shared" si="0"/>
        <v>0</v>
      </c>
      <c r="N27" s="13">
        <f t="shared" si="3"/>
        <v>696.19</v>
      </c>
    </row>
    <row r="28" spans="1:15" s="3" customFormat="1" ht="124.5" customHeight="1">
      <c r="A28" s="24" t="s">
        <v>16</v>
      </c>
      <c r="B28" s="24"/>
      <c r="C28" s="47" t="s">
        <v>64</v>
      </c>
      <c r="D28" s="53" t="s">
        <v>141</v>
      </c>
      <c r="E28" s="16" t="s">
        <v>22</v>
      </c>
      <c r="F28" s="16" t="s">
        <v>41</v>
      </c>
      <c r="G28" s="16" t="s">
        <v>65</v>
      </c>
      <c r="H28" s="16" t="s">
        <v>42</v>
      </c>
      <c r="I28" s="13">
        <v>85.51</v>
      </c>
      <c r="J28" s="13">
        <v>71.64</v>
      </c>
      <c r="K28" s="13">
        <v>0</v>
      </c>
      <c r="L28" s="13">
        <v>0</v>
      </c>
      <c r="M28" s="37">
        <f t="shared" si="0"/>
        <v>0</v>
      </c>
      <c r="N28" s="13">
        <f t="shared" si="3"/>
        <v>157.15</v>
      </c>
    </row>
    <row r="29" spans="1:15" ht="99" customHeight="1">
      <c r="A29" s="26" t="s">
        <v>26</v>
      </c>
      <c r="B29" s="48"/>
      <c r="C29" s="47" t="s">
        <v>44</v>
      </c>
      <c r="D29" s="53" t="s">
        <v>141</v>
      </c>
      <c r="E29" s="16" t="s">
        <v>22</v>
      </c>
      <c r="F29" s="16" t="s">
        <v>41</v>
      </c>
      <c r="G29" s="16" t="s">
        <v>132</v>
      </c>
      <c r="H29" s="16" t="s">
        <v>42</v>
      </c>
      <c r="I29" s="13">
        <v>657.54</v>
      </c>
      <c r="J29" s="13">
        <v>392.15</v>
      </c>
      <c r="K29" s="13">
        <v>392.15</v>
      </c>
      <c r="L29" s="13">
        <f>K29</f>
        <v>392.15</v>
      </c>
      <c r="M29" s="37">
        <f t="shared" si="0"/>
        <v>392.15</v>
      </c>
      <c r="N29" s="13">
        <f t="shared" si="3"/>
        <v>2226.1400000000003</v>
      </c>
    </row>
    <row r="30" spans="1:15" ht="69.75" customHeight="1">
      <c r="A30" s="27" t="s">
        <v>38</v>
      </c>
      <c r="B30" s="48"/>
      <c r="C30" s="47" t="s">
        <v>45</v>
      </c>
      <c r="D30" s="48"/>
      <c r="E30" s="16"/>
      <c r="F30" s="16"/>
      <c r="G30" s="16"/>
      <c r="H30" s="16"/>
      <c r="I30" s="13"/>
      <c r="J30" s="13"/>
      <c r="K30" s="13"/>
      <c r="L30" s="13"/>
      <c r="M30" s="37"/>
      <c r="N30" s="13"/>
    </row>
    <row r="31" spans="1:15" ht="87" customHeight="1">
      <c r="A31" s="27" t="s">
        <v>58</v>
      </c>
      <c r="B31" s="48"/>
      <c r="C31" s="47" t="s">
        <v>46</v>
      </c>
      <c r="D31" s="53" t="s">
        <v>141</v>
      </c>
      <c r="E31" s="16" t="s">
        <v>22</v>
      </c>
      <c r="F31" s="16" t="s">
        <v>41</v>
      </c>
      <c r="G31" s="16" t="s">
        <v>47</v>
      </c>
      <c r="H31" s="16" t="s">
        <v>42</v>
      </c>
      <c r="I31" s="13">
        <v>11.34</v>
      </c>
      <c r="J31" s="13">
        <v>0</v>
      </c>
      <c r="K31" s="13">
        <v>0</v>
      </c>
      <c r="L31" s="13">
        <v>0</v>
      </c>
      <c r="M31" s="37">
        <f t="shared" si="0"/>
        <v>0</v>
      </c>
      <c r="N31" s="13">
        <f>SUM(I31:M31)</f>
        <v>11.34</v>
      </c>
    </row>
    <row r="32" spans="1:15" ht="66" customHeight="1">
      <c r="A32" s="27" t="s">
        <v>66</v>
      </c>
      <c r="B32" s="48"/>
      <c r="C32" s="47" t="s">
        <v>48</v>
      </c>
      <c r="D32" s="48"/>
      <c r="E32" s="16"/>
      <c r="F32" s="16"/>
      <c r="G32" s="16"/>
      <c r="H32" s="16"/>
      <c r="I32" s="13"/>
      <c r="J32" s="13"/>
      <c r="K32" s="13"/>
      <c r="L32" s="13"/>
      <c r="M32" s="37"/>
      <c r="N32" s="13"/>
    </row>
    <row r="33" spans="1:14" ht="89.25" customHeight="1">
      <c r="A33" s="27" t="s">
        <v>80</v>
      </c>
      <c r="B33" s="48"/>
      <c r="C33" s="47" t="s">
        <v>49</v>
      </c>
      <c r="D33" s="53" t="s">
        <v>141</v>
      </c>
      <c r="E33" s="16" t="s">
        <v>22</v>
      </c>
      <c r="F33" s="16" t="s">
        <v>41</v>
      </c>
      <c r="G33" s="16" t="s">
        <v>133</v>
      </c>
      <c r="H33" s="16" t="s">
        <v>42</v>
      </c>
      <c r="I33" s="13">
        <v>200</v>
      </c>
      <c r="J33" s="13">
        <v>200</v>
      </c>
      <c r="K33" s="13">
        <v>200</v>
      </c>
      <c r="L33" s="13">
        <f>K33</f>
        <v>200</v>
      </c>
      <c r="M33" s="37">
        <f t="shared" si="0"/>
        <v>200</v>
      </c>
      <c r="N33" s="13">
        <f>SUM(I33:M33)</f>
        <v>1000</v>
      </c>
    </row>
    <row r="34" spans="1:14" ht="122.25" customHeight="1">
      <c r="A34" s="27" t="s">
        <v>90</v>
      </c>
      <c r="B34" s="48"/>
      <c r="C34" s="25" t="s">
        <v>82</v>
      </c>
      <c r="D34" s="53" t="s">
        <v>141</v>
      </c>
      <c r="E34" s="16" t="s">
        <v>22</v>
      </c>
      <c r="F34" s="16" t="s">
        <v>41</v>
      </c>
      <c r="G34" s="16" t="s">
        <v>81</v>
      </c>
      <c r="H34" s="16" t="s">
        <v>74</v>
      </c>
      <c r="I34" s="13">
        <v>490</v>
      </c>
      <c r="J34" s="13">
        <v>0</v>
      </c>
      <c r="K34" s="13">
        <v>0</v>
      </c>
      <c r="L34" s="13">
        <v>0</v>
      </c>
      <c r="M34" s="37">
        <f t="shared" si="0"/>
        <v>0</v>
      </c>
      <c r="N34" s="13">
        <f>SUM(I34:M34)</f>
        <v>490</v>
      </c>
    </row>
    <row r="35" spans="1:14" ht="94.5" customHeight="1">
      <c r="A35" s="27" t="s">
        <v>109</v>
      </c>
      <c r="B35" s="48"/>
      <c r="C35" s="25" t="s">
        <v>110</v>
      </c>
      <c r="D35" s="53" t="s">
        <v>141</v>
      </c>
      <c r="E35" s="16" t="s">
        <v>22</v>
      </c>
      <c r="F35" s="16" t="s">
        <v>41</v>
      </c>
      <c r="G35" s="16" t="s">
        <v>111</v>
      </c>
      <c r="H35" s="16" t="s">
        <v>42</v>
      </c>
      <c r="I35" s="13">
        <v>0</v>
      </c>
      <c r="J35" s="13">
        <v>850</v>
      </c>
      <c r="K35" s="13">
        <v>0</v>
      </c>
      <c r="L35" s="13">
        <v>0</v>
      </c>
      <c r="M35" s="37">
        <f t="shared" si="0"/>
        <v>0</v>
      </c>
      <c r="N35" s="13">
        <f>SUM(I35:M35)</f>
        <v>850</v>
      </c>
    </row>
    <row r="36" spans="1:14" s="5" customFormat="1" ht="42.75">
      <c r="A36" s="9">
        <v>3</v>
      </c>
      <c r="B36" s="9" t="s">
        <v>17</v>
      </c>
      <c r="C36" s="28" t="s">
        <v>28</v>
      </c>
      <c r="D36" s="9" t="s">
        <v>6</v>
      </c>
      <c r="E36" s="15"/>
      <c r="F36" s="15"/>
      <c r="G36" s="16"/>
      <c r="H36" s="15"/>
      <c r="I36" s="10">
        <f>I39+I40+I41+I43+I44+I45+I46+I48+I51+I52+I54</f>
        <v>9590.59</v>
      </c>
      <c r="J36" s="10">
        <f>J39+J40+J41+J43+J44+J45+J46+J48+J51+J52+J54+J55+J56</f>
        <v>9183.5499999999993</v>
      </c>
      <c r="K36" s="10">
        <f>K39+K40+K41+K43+K44+K45+K46+K48+K51+K52+K54+K55+K56</f>
        <v>9134.7099999999991</v>
      </c>
      <c r="L36" s="10">
        <f>L39+L40+L41+L43+L44+L45+L46+L48+L51+L52+L54+L55+L56</f>
        <v>9134.7099999999991</v>
      </c>
      <c r="M36" s="12">
        <f t="shared" si="0"/>
        <v>9134.7099999999991</v>
      </c>
      <c r="N36" s="10">
        <f>SUM(I36:M36)</f>
        <v>46178.27</v>
      </c>
    </row>
    <row r="37" spans="1:14">
      <c r="A37" s="48"/>
      <c r="B37" s="48"/>
      <c r="C37" s="47"/>
      <c r="D37" s="48" t="s">
        <v>7</v>
      </c>
      <c r="E37" s="16"/>
      <c r="F37" s="16"/>
      <c r="G37" s="16"/>
      <c r="H37" s="16"/>
      <c r="I37" s="13"/>
      <c r="J37" s="13"/>
      <c r="K37" s="13"/>
      <c r="L37" s="13"/>
      <c r="M37" s="37"/>
      <c r="N37" s="10"/>
    </row>
    <row r="38" spans="1:14" ht="90">
      <c r="A38" s="48"/>
      <c r="B38" s="48"/>
      <c r="C38" s="29" t="s">
        <v>57</v>
      </c>
      <c r="D38" s="23"/>
      <c r="E38" s="16"/>
      <c r="F38" s="16"/>
      <c r="G38" s="16"/>
      <c r="H38" s="16"/>
      <c r="I38" s="13"/>
      <c r="J38" s="13"/>
      <c r="K38" s="13"/>
      <c r="L38" s="13"/>
      <c r="M38" s="37"/>
      <c r="N38" s="10"/>
    </row>
    <row r="39" spans="1:14" ht="122.25" customHeight="1">
      <c r="A39" s="48" t="s">
        <v>18</v>
      </c>
      <c r="B39" s="48"/>
      <c r="C39" s="47" t="s">
        <v>50</v>
      </c>
      <c r="D39" s="53" t="s">
        <v>141</v>
      </c>
      <c r="E39" s="16" t="s">
        <v>22</v>
      </c>
      <c r="F39" s="16" t="s">
        <v>41</v>
      </c>
      <c r="G39" s="16" t="s">
        <v>135</v>
      </c>
      <c r="H39" s="16" t="s">
        <v>42</v>
      </c>
      <c r="I39" s="13">
        <v>7406.52</v>
      </c>
      <c r="J39" s="13">
        <f>8407.8-885-26.31-1+26.31+24</f>
        <v>7545.7999999999993</v>
      </c>
      <c r="K39" s="13">
        <v>8419.08</v>
      </c>
      <c r="L39" s="13">
        <f>K39</f>
        <v>8419.08</v>
      </c>
      <c r="M39" s="37">
        <f t="shared" si="0"/>
        <v>8419.08</v>
      </c>
      <c r="N39" s="13">
        <f>SUM(I39:M39)</f>
        <v>40209.560000000005</v>
      </c>
    </row>
    <row r="40" spans="1:14" ht="122.25" customHeight="1">
      <c r="A40" s="48" t="s">
        <v>61</v>
      </c>
      <c r="B40" s="48"/>
      <c r="C40" s="47" t="s">
        <v>62</v>
      </c>
      <c r="D40" s="53" t="s">
        <v>141</v>
      </c>
      <c r="E40" s="16" t="s">
        <v>22</v>
      </c>
      <c r="F40" s="16" t="s">
        <v>41</v>
      </c>
      <c r="G40" s="16" t="s">
        <v>63</v>
      </c>
      <c r="H40" s="16" t="s">
        <v>42</v>
      </c>
      <c r="I40" s="13">
        <v>592.6</v>
      </c>
      <c r="J40" s="13">
        <v>0</v>
      </c>
      <c r="K40" s="13">
        <v>0</v>
      </c>
      <c r="L40" s="13">
        <v>0</v>
      </c>
      <c r="M40" s="37">
        <f t="shared" si="0"/>
        <v>0</v>
      </c>
      <c r="N40" s="13">
        <f>SUM(I40:M40)</f>
        <v>592.6</v>
      </c>
    </row>
    <row r="41" spans="1:14" ht="122.25" customHeight="1">
      <c r="A41" s="48" t="s">
        <v>29</v>
      </c>
      <c r="B41" s="48"/>
      <c r="C41" s="47" t="s">
        <v>86</v>
      </c>
      <c r="D41" s="53" t="s">
        <v>141</v>
      </c>
      <c r="E41" s="16" t="s">
        <v>22</v>
      </c>
      <c r="F41" s="16" t="s">
        <v>41</v>
      </c>
      <c r="G41" s="16" t="s">
        <v>87</v>
      </c>
      <c r="H41" s="16" t="s">
        <v>74</v>
      </c>
      <c r="I41" s="13">
        <v>420</v>
      </c>
      <c r="J41" s="13">
        <v>0</v>
      </c>
      <c r="K41" s="13">
        <v>0</v>
      </c>
      <c r="L41" s="13">
        <v>0</v>
      </c>
      <c r="M41" s="37">
        <f t="shared" si="0"/>
        <v>0</v>
      </c>
      <c r="N41" s="13">
        <f>SUM(I41:M41)</f>
        <v>420</v>
      </c>
    </row>
    <row r="42" spans="1:14" ht="90">
      <c r="A42" s="48" t="s">
        <v>30</v>
      </c>
      <c r="B42" s="48"/>
      <c r="C42" s="30" t="s">
        <v>51</v>
      </c>
      <c r="D42" s="48"/>
      <c r="E42" s="16"/>
      <c r="F42" s="16"/>
      <c r="G42" s="16"/>
      <c r="H42" s="16"/>
      <c r="I42" s="13"/>
      <c r="J42" s="13"/>
      <c r="K42" s="13"/>
      <c r="L42" s="13"/>
      <c r="M42" s="37">
        <f t="shared" si="0"/>
        <v>0</v>
      </c>
      <c r="N42" s="13"/>
    </row>
    <row r="43" spans="1:14" ht="105">
      <c r="A43" s="48" t="s">
        <v>31</v>
      </c>
      <c r="B43" s="48"/>
      <c r="C43" s="47" t="s">
        <v>52</v>
      </c>
      <c r="D43" s="53" t="s">
        <v>141</v>
      </c>
      <c r="E43" s="16" t="s">
        <v>22</v>
      </c>
      <c r="F43" s="16" t="s">
        <v>41</v>
      </c>
      <c r="G43" s="16" t="s">
        <v>136</v>
      </c>
      <c r="H43" s="16" t="s">
        <v>42</v>
      </c>
      <c r="I43" s="13">
        <v>631.91</v>
      </c>
      <c r="J43" s="13">
        <f>555.44-24</f>
        <v>531.44000000000005</v>
      </c>
      <c r="K43" s="13">
        <v>544.16</v>
      </c>
      <c r="L43" s="13">
        <f>K43</f>
        <v>544.16</v>
      </c>
      <c r="M43" s="37">
        <f t="shared" si="0"/>
        <v>544.16</v>
      </c>
      <c r="N43" s="13">
        <f>SUM(I43:M43)</f>
        <v>2795.8299999999995</v>
      </c>
    </row>
    <row r="44" spans="1:14" ht="75">
      <c r="A44" s="31" t="s">
        <v>32</v>
      </c>
      <c r="B44" s="48"/>
      <c r="C44" s="47" t="s">
        <v>97</v>
      </c>
      <c r="D44" s="53" t="s">
        <v>141</v>
      </c>
      <c r="E44" s="16" t="s">
        <v>22</v>
      </c>
      <c r="F44" s="16" t="s">
        <v>41</v>
      </c>
      <c r="G44" s="16" t="s">
        <v>98</v>
      </c>
      <c r="H44" s="16" t="s">
        <v>42</v>
      </c>
      <c r="I44" s="13">
        <v>5.94</v>
      </c>
      <c r="J44" s="13">
        <v>0</v>
      </c>
      <c r="K44" s="13">
        <v>0</v>
      </c>
      <c r="L44" s="13">
        <v>0</v>
      </c>
      <c r="M44" s="37">
        <f t="shared" si="0"/>
        <v>0</v>
      </c>
      <c r="N44" s="13">
        <f>SUM(I44:M44)</f>
        <v>5.94</v>
      </c>
    </row>
    <row r="45" spans="1:14" ht="117" customHeight="1">
      <c r="A45" s="48" t="s">
        <v>33</v>
      </c>
      <c r="B45" s="48"/>
      <c r="C45" s="47" t="s">
        <v>99</v>
      </c>
      <c r="D45" s="53" t="s">
        <v>141</v>
      </c>
      <c r="E45" s="16" t="s">
        <v>22</v>
      </c>
      <c r="F45" s="16" t="s">
        <v>41</v>
      </c>
      <c r="G45" s="16" t="s">
        <v>134</v>
      </c>
      <c r="H45" s="16" t="s">
        <v>42</v>
      </c>
      <c r="I45" s="13">
        <v>94</v>
      </c>
      <c r="J45" s="13">
        <v>94</v>
      </c>
      <c r="K45" s="13">
        <f t="shared" ref="K45" si="4">J45</f>
        <v>94</v>
      </c>
      <c r="L45" s="13">
        <f>K45</f>
        <v>94</v>
      </c>
      <c r="M45" s="37">
        <f t="shared" si="0"/>
        <v>94</v>
      </c>
      <c r="N45" s="13">
        <f>SUM(I45:M45)</f>
        <v>470</v>
      </c>
    </row>
    <row r="46" spans="1:14" ht="116.25" customHeight="1">
      <c r="A46" s="55" t="s">
        <v>34</v>
      </c>
      <c r="B46" s="55"/>
      <c r="C46" s="73" t="s">
        <v>100</v>
      </c>
      <c r="D46" s="55" t="s">
        <v>141</v>
      </c>
      <c r="E46" s="57" t="s">
        <v>22</v>
      </c>
      <c r="F46" s="57" t="s">
        <v>41</v>
      </c>
      <c r="G46" s="57" t="s">
        <v>73</v>
      </c>
      <c r="H46" s="57" t="s">
        <v>74</v>
      </c>
      <c r="I46" s="59">
        <v>300</v>
      </c>
      <c r="J46" s="59">
        <v>0</v>
      </c>
      <c r="K46" s="59">
        <v>0</v>
      </c>
      <c r="L46" s="44">
        <v>0</v>
      </c>
      <c r="M46" s="37">
        <f t="shared" si="0"/>
        <v>0</v>
      </c>
      <c r="N46" s="59">
        <f>SUM(I46:M47)</f>
        <v>300</v>
      </c>
    </row>
    <row r="47" spans="1:14" ht="11.25" hidden="1" customHeight="1">
      <c r="A47" s="56"/>
      <c r="B47" s="56"/>
      <c r="C47" s="74"/>
      <c r="D47" s="56"/>
      <c r="E47" s="58"/>
      <c r="F47" s="58"/>
      <c r="G47" s="58"/>
      <c r="H47" s="58"/>
      <c r="I47" s="60"/>
      <c r="J47" s="60"/>
      <c r="K47" s="60"/>
      <c r="L47" s="45"/>
      <c r="M47" s="39">
        <f t="shared" si="0"/>
        <v>0</v>
      </c>
      <c r="N47" s="60"/>
    </row>
    <row r="48" spans="1:14" ht="120.75" customHeight="1">
      <c r="A48" s="55" t="s">
        <v>75</v>
      </c>
      <c r="B48" s="55"/>
      <c r="C48" s="73" t="s">
        <v>120</v>
      </c>
      <c r="D48" s="55" t="s">
        <v>142</v>
      </c>
      <c r="E48" s="57" t="s">
        <v>22</v>
      </c>
      <c r="F48" s="57" t="s">
        <v>76</v>
      </c>
      <c r="G48" s="57" t="s">
        <v>77</v>
      </c>
      <c r="H48" s="57" t="s">
        <v>42</v>
      </c>
      <c r="I48" s="59">
        <v>1.22</v>
      </c>
      <c r="J48" s="59">
        <v>1</v>
      </c>
      <c r="K48" s="59">
        <v>0</v>
      </c>
      <c r="L48" s="38">
        <v>0</v>
      </c>
      <c r="M48" s="39">
        <f t="shared" si="0"/>
        <v>0</v>
      </c>
      <c r="N48" s="69">
        <f>SUM(I48:M49)</f>
        <v>2.2199999999999998</v>
      </c>
    </row>
    <row r="49" spans="1:14" ht="16.5" hidden="1" customHeight="1">
      <c r="A49" s="56"/>
      <c r="B49" s="56"/>
      <c r="C49" s="75"/>
      <c r="D49" s="56"/>
      <c r="E49" s="58"/>
      <c r="F49" s="58"/>
      <c r="G49" s="58"/>
      <c r="H49" s="58"/>
      <c r="I49" s="60"/>
      <c r="J49" s="60"/>
      <c r="K49" s="60"/>
      <c r="L49" s="41"/>
      <c r="M49" s="42">
        <f t="shared" si="0"/>
        <v>0</v>
      </c>
      <c r="N49" s="70"/>
    </row>
    <row r="50" spans="1:14" ht="58.5" customHeight="1">
      <c r="A50" s="43"/>
      <c r="B50" s="43"/>
      <c r="C50" s="74"/>
      <c r="D50" s="43"/>
      <c r="E50" s="50"/>
      <c r="F50" s="50"/>
      <c r="G50" s="50"/>
      <c r="H50" s="50"/>
      <c r="I50" s="45"/>
      <c r="J50" s="45"/>
      <c r="K50" s="45"/>
      <c r="L50" s="41"/>
      <c r="M50" s="40"/>
      <c r="N50" s="51"/>
    </row>
    <row r="51" spans="1:14" ht="90" customHeight="1">
      <c r="A51" s="55" t="s">
        <v>78</v>
      </c>
      <c r="B51" s="55"/>
      <c r="C51" s="73" t="s">
        <v>83</v>
      </c>
      <c r="D51" s="55" t="s">
        <v>142</v>
      </c>
      <c r="E51" s="50" t="s">
        <v>22</v>
      </c>
      <c r="F51" s="50" t="s">
        <v>76</v>
      </c>
      <c r="G51" s="50" t="s">
        <v>84</v>
      </c>
      <c r="H51" s="50" t="s">
        <v>42</v>
      </c>
      <c r="I51" s="45">
        <v>33.5</v>
      </c>
      <c r="J51" s="45">
        <v>0</v>
      </c>
      <c r="K51" s="45">
        <v>0</v>
      </c>
      <c r="L51" s="45">
        <v>0</v>
      </c>
      <c r="M51" s="40">
        <f t="shared" si="0"/>
        <v>0</v>
      </c>
      <c r="N51" s="45">
        <f>SUM(I51:M51)</f>
        <v>33.5</v>
      </c>
    </row>
    <row r="52" spans="1:14" ht="87" customHeight="1">
      <c r="A52" s="56"/>
      <c r="B52" s="56"/>
      <c r="C52" s="74"/>
      <c r="D52" s="56"/>
      <c r="E52" s="50" t="s">
        <v>22</v>
      </c>
      <c r="F52" s="50" t="s">
        <v>76</v>
      </c>
      <c r="G52" s="50" t="s">
        <v>84</v>
      </c>
      <c r="H52" s="50" t="s">
        <v>74</v>
      </c>
      <c r="I52" s="45">
        <v>88</v>
      </c>
      <c r="J52" s="45">
        <v>100</v>
      </c>
      <c r="K52" s="45">
        <v>0</v>
      </c>
      <c r="L52" s="45">
        <v>0</v>
      </c>
      <c r="M52" s="37">
        <f t="shared" si="0"/>
        <v>0</v>
      </c>
      <c r="N52" s="45">
        <f>SUM(I52:M52)</f>
        <v>188</v>
      </c>
    </row>
    <row r="53" spans="1:14" ht="45.75" customHeight="1">
      <c r="A53" s="48" t="s">
        <v>85</v>
      </c>
      <c r="B53" s="48"/>
      <c r="C53" s="32" t="s">
        <v>79</v>
      </c>
      <c r="D53" s="48"/>
      <c r="E53" s="48"/>
      <c r="F53" s="48"/>
      <c r="G53" s="48"/>
      <c r="H53" s="48"/>
      <c r="I53" s="48"/>
      <c r="J53" s="48"/>
      <c r="K53" s="48"/>
      <c r="L53" s="48"/>
      <c r="M53" s="37"/>
      <c r="N53" s="48"/>
    </row>
    <row r="54" spans="1:14" ht="90" customHeight="1">
      <c r="A54" s="48" t="s">
        <v>101</v>
      </c>
      <c r="B54" s="48"/>
      <c r="C54" s="47" t="s">
        <v>53</v>
      </c>
      <c r="D54" s="54" t="s">
        <v>142</v>
      </c>
      <c r="E54" s="16" t="s">
        <v>22</v>
      </c>
      <c r="F54" s="16" t="s">
        <v>41</v>
      </c>
      <c r="G54" s="16" t="s">
        <v>54</v>
      </c>
      <c r="H54" s="16" t="s">
        <v>42</v>
      </c>
      <c r="I54" s="13">
        <v>16.899999999999999</v>
      </c>
      <c r="J54" s="13">
        <v>0</v>
      </c>
      <c r="K54" s="13">
        <v>0</v>
      </c>
      <c r="L54" s="13">
        <v>0</v>
      </c>
      <c r="M54" s="37">
        <f t="shared" si="0"/>
        <v>0</v>
      </c>
      <c r="N54" s="13">
        <f>SUM(I54:M54)</f>
        <v>16.899999999999999</v>
      </c>
    </row>
    <row r="55" spans="1:14" ht="90" customHeight="1">
      <c r="A55" s="48" t="s">
        <v>112</v>
      </c>
      <c r="B55" s="48"/>
      <c r="C55" s="47" t="s">
        <v>113</v>
      </c>
      <c r="D55" s="54" t="s">
        <v>142</v>
      </c>
      <c r="E55" s="16" t="s">
        <v>22</v>
      </c>
      <c r="F55" s="16" t="s">
        <v>41</v>
      </c>
      <c r="G55" s="16" t="s">
        <v>114</v>
      </c>
      <c r="H55" s="16" t="s">
        <v>42</v>
      </c>
      <c r="I55" s="13">
        <v>0</v>
      </c>
      <c r="J55" s="13">
        <v>885</v>
      </c>
      <c r="K55" s="13">
        <v>0</v>
      </c>
      <c r="L55" s="13">
        <v>0</v>
      </c>
      <c r="M55" s="37">
        <f t="shared" si="0"/>
        <v>0</v>
      </c>
      <c r="N55" s="13">
        <f>SUM(I55:M55)</f>
        <v>885</v>
      </c>
    </row>
    <row r="56" spans="1:14" ht="111" customHeight="1">
      <c r="A56" s="48" t="s">
        <v>115</v>
      </c>
      <c r="B56" s="48"/>
      <c r="C56" s="47" t="s">
        <v>43</v>
      </c>
      <c r="D56" s="54" t="s">
        <v>142</v>
      </c>
      <c r="E56" s="16" t="s">
        <v>22</v>
      </c>
      <c r="F56" s="16" t="s">
        <v>41</v>
      </c>
      <c r="G56" s="16" t="s">
        <v>128</v>
      </c>
      <c r="H56" s="16" t="s">
        <v>42</v>
      </c>
      <c r="I56" s="13">
        <v>0</v>
      </c>
      <c r="J56" s="13">
        <v>26.31</v>
      </c>
      <c r="K56" s="13">
        <v>77.47</v>
      </c>
      <c r="L56" s="13">
        <v>77.47</v>
      </c>
      <c r="M56" s="13">
        <v>77.47</v>
      </c>
      <c r="N56" s="13">
        <f>SUM(I56:M56)</f>
        <v>258.72000000000003</v>
      </c>
    </row>
    <row r="57" spans="1:14" ht="100.5" customHeight="1">
      <c r="A57" s="9">
        <v>4</v>
      </c>
      <c r="B57" s="9" t="s">
        <v>35</v>
      </c>
      <c r="C57" s="28" t="s">
        <v>36</v>
      </c>
      <c r="D57" s="9" t="s">
        <v>6</v>
      </c>
      <c r="E57" s="15"/>
      <c r="F57" s="15"/>
      <c r="G57" s="16"/>
      <c r="H57" s="15"/>
      <c r="I57" s="10">
        <f>I60+I61</f>
        <v>2176.7600000000002</v>
      </c>
      <c r="J57" s="10">
        <f>J60+J61</f>
        <v>2483.5299999999997</v>
      </c>
      <c r="K57" s="10">
        <f>K60+K61</f>
        <v>2553.19</v>
      </c>
      <c r="L57" s="10">
        <f>L60+L61</f>
        <v>2553.19</v>
      </c>
      <c r="M57" s="12">
        <f t="shared" si="0"/>
        <v>2553.19</v>
      </c>
      <c r="N57" s="10">
        <f>SUM(I57:M57)</f>
        <v>12319.86</v>
      </c>
    </row>
    <row r="58" spans="1:14">
      <c r="A58" s="48"/>
      <c r="B58" s="48"/>
      <c r="C58" s="47"/>
      <c r="D58" s="48" t="s">
        <v>7</v>
      </c>
      <c r="E58" s="16"/>
      <c r="F58" s="16"/>
      <c r="G58" s="16"/>
      <c r="H58" s="16"/>
      <c r="I58" s="13"/>
      <c r="J58" s="13"/>
      <c r="K58" s="13"/>
      <c r="L58" s="13"/>
      <c r="M58" s="37"/>
      <c r="N58" s="10"/>
    </row>
    <row r="59" spans="1:14" ht="60">
      <c r="A59" s="48"/>
      <c r="B59" s="48"/>
      <c r="C59" s="47"/>
      <c r="D59" s="54" t="s">
        <v>142</v>
      </c>
      <c r="E59" s="16"/>
      <c r="F59" s="16"/>
      <c r="G59" s="16"/>
      <c r="H59" s="16"/>
      <c r="I59" s="13"/>
      <c r="J59" s="13"/>
      <c r="K59" s="13"/>
      <c r="L59" s="13"/>
      <c r="M59" s="37"/>
      <c r="N59" s="10"/>
    </row>
    <row r="60" spans="1:14" ht="75">
      <c r="A60" s="48" t="s">
        <v>37</v>
      </c>
      <c r="B60" s="48"/>
      <c r="C60" s="33" t="s">
        <v>55</v>
      </c>
      <c r="D60" s="34"/>
      <c r="E60" s="35" t="s">
        <v>22</v>
      </c>
      <c r="F60" s="35" t="s">
        <v>56</v>
      </c>
      <c r="G60" s="16" t="s">
        <v>137</v>
      </c>
      <c r="H60" s="16" t="s">
        <v>102</v>
      </c>
      <c r="I60" s="36">
        <v>1976.76</v>
      </c>
      <c r="J60" s="36">
        <f>1948.52+35.01</f>
        <v>1983.53</v>
      </c>
      <c r="K60" s="36">
        <v>2053.19</v>
      </c>
      <c r="L60" s="36">
        <f>K60</f>
        <v>2053.19</v>
      </c>
      <c r="M60" s="12">
        <f t="shared" si="0"/>
        <v>2053.19</v>
      </c>
      <c r="N60" s="36">
        <f>SUM(I60:M60)</f>
        <v>10119.86</v>
      </c>
    </row>
    <row r="61" spans="1:14" ht="57" customHeight="1">
      <c r="A61" s="48" t="s">
        <v>67</v>
      </c>
      <c r="B61" s="48"/>
      <c r="C61" s="33" t="s">
        <v>68</v>
      </c>
      <c r="D61" s="34"/>
      <c r="E61" s="35" t="s">
        <v>22</v>
      </c>
      <c r="F61" s="35" t="s">
        <v>56</v>
      </c>
      <c r="G61" s="16" t="s">
        <v>138</v>
      </c>
      <c r="H61" s="35" t="s">
        <v>72</v>
      </c>
      <c r="I61" s="36">
        <v>200</v>
      </c>
      <c r="J61" s="36">
        <v>500</v>
      </c>
      <c r="K61" s="36">
        <v>500</v>
      </c>
      <c r="L61" s="36">
        <f>K61</f>
        <v>500</v>
      </c>
      <c r="M61" s="12">
        <f t="shared" si="0"/>
        <v>500</v>
      </c>
      <c r="N61" s="36">
        <f>SUM(I61:M61)</f>
        <v>2200</v>
      </c>
    </row>
    <row r="62" spans="1:14" ht="21.75" customHeight="1"/>
    <row r="63" spans="1:14" ht="33" customHeight="1">
      <c r="A63" s="61" t="s">
        <v>143</v>
      </c>
      <c r="B63" s="61"/>
      <c r="C63" s="61"/>
      <c r="I63" s="62" t="s">
        <v>21</v>
      </c>
      <c r="J63" s="62"/>
      <c r="K63" s="62"/>
    </row>
  </sheetData>
  <mergeCells count="52">
    <mergeCell ref="M12:M13"/>
    <mergeCell ref="D51:D52"/>
    <mergeCell ref="A51:A52"/>
    <mergeCell ref="B51:B52"/>
    <mergeCell ref="C51:C52"/>
    <mergeCell ref="K48:K49"/>
    <mergeCell ref="A48:A49"/>
    <mergeCell ref="B48:B49"/>
    <mergeCell ref="D48:D49"/>
    <mergeCell ref="C48:C50"/>
    <mergeCell ref="L12:L13"/>
    <mergeCell ref="B46:B47"/>
    <mergeCell ref="C46:C47"/>
    <mergeCell ref="D46:D47"/>
    <mergeCell ref="A46:A47"/>
    <mergeCell ref="K12:K13"/>
    <mergeCell ref="N48:N49"/>
    <mergeCell ref="E46:E47"/>
    <mergeCell ref="F46:F47"/>
    <mergeCell ref="G46:G47"/>
    <mergeCell ref="H46:H47"/>
    <mergeCell ref="I46:I47"/>
    <mergeCell ref="J46:J47"/>
    <mergeCell ref="K46:K47"/>
    <mergeCell ref="N46:N47"/>
    <mergeCell ref="F48:F49"/>
    <mergeCell ref="G48:G49"/>
    <mergeCell ref="H48:H49"/>
    <mergeCell ref="I48:I49"/>
    <mergeCell ref="J48:J49"/>
    <mergeCell ref="E48:E49"/>
    <mergeCell ref="A63:C63"/>
    <mergeCell ref="I63:K63"/>
    <mergeCell ref="H1:N2"/>
    <mergeCell ref="A4:N4"/>
    <mergeCell ref="A5:A6"/>
    <mergeCell ref="B5:B6"/>
    <mergeCell ref="C5:C6"/>
    <mergeCell ref="D5:D6"/>
    <mergeCell ref="E5:H5"/>
    <mergeCell ref="I5:N5"/>
    <mergeCell ref="C12:C13"/>
    <mergeCell ref="D12:D13"/>
    <mergeCell ref="A12:A13"/>
    <mergeCell ref="B12:B13"/>
    <mergeCell ref="N12:N13"/>
    <mergeCell ref="E12:E13"/>
    <mergeCell ref="F12:F13"/>
    <mergeCell ref="G12:G13"/>
    <mergeCell ref="H12:H13"/>
    <mergeCell ref="I12:I13"/>
    <mergeCell ref="J12:J13"/>
  </mergeCells>
  <pageMargins left="0.70866141732283472" right="0.31496062992125984" top="0.35433070866141736" bottom="0.35433070866141736" header="0.31496062992125984" footer="0.31496062992125984"/>
  <pageSetup paperSize="9" scale="36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C13" sqref="C13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2015-12-03T08:27:40Z</dcterms:modified>
</cp:coreProperties>
</file>