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2'!$7:$8</definedName>
    <definedName name="_xlnm.Print_Area" localSheetId="1">'приложение 2'!$A$1:$M$36</definedName>
  </definedNames>
  <calcPr calcId="152511"/>
</workbook>
</file>

<file path=xl/calcChain.xml><?xml version="1.0" encoding="utf-8"?>
<calcChain xmlns="http://schemas.openxmlformats.org/spreadsheetml/2006/main">
  <c r="K11" i="2" l="1"/>
  <c r="J11" i="2"/>
  <c r="I11" i="2"/>
  <c r="L34" i="2" l="1"/>
  <c r="L30" i="2"/>
  <c r="L31" i="2"/>
  <c r="L32" i="2"/>
  <c r="L33" i="2"/>
  <c r="L26" i="2"/>
  <c r="L27" i="2"/>
  <c r="L15" i="2"/>
  <c r="L17" i="2"/>
  <c r="L18" i="2"/>
  <c r="L19" i="2"/>
  <c r="L20" i="2"/>
  <c r="L21" i="2"/>
  <c r="L22" i="2"/>
  <c r="L23" i="2"/>
  <c r="L24" i="2"/>
  <c r="L25" i="2"/>
  <c r="L16" i="2"/>
  <c r="L12" i="2"/>
  <c r="L13" i="2"/>
  <c r="L14" i="2"/>
  <c r="L11" i="2"/>
  <c r="K12" i="2"/>
  <c r="K10" i="2" s="1"/>
  <c r="K15" i="2"/>
  <c r="K26" i="2"/>
  <c r="K29" i="2"/>
  <c r="K28" i="2" s="1"/>
  <c r="K30" i="2"/>
  <c r="K31" i="2"/>
  <c r="K32" i="2"/>
  <c r="K33" i="2"/>
  <c r="K34" i="2"/>
  <c r="H11" i="2" l="1"/>
  <c r="G11" i="2" l="1"/>
  <c r="G12" i="2"/>
  <c r="G27" i="2"/>
  <c r="G25" i="2"/>
  <c r="G24" i="2"/>
  <c r="G23" i="2"/>
  <c r="G22" i="2"/>
  <c r="G21" i="2"/>
  <c r="G20" i="2"/>
  <c r="G19" i="2"/>
  <c r="G18" i="2"/>
  <c r="G17" i="2"/>
  <c r="G14" i="2"/>
  <c r="G13" i="2"/>
  <c r="I12" i="2"/>
  <c r="J12" i="2" s="1"/>
  <c r="G10" i="2" l="1"/>
  <c r="J34" i="2"/>
  <c r="J33" i="2"/>
  <c r="J32" i="2"/>
  <c r="J31" i="2"/>
  <c r="J30" i="2"/>
  <c r="J29" i="2"/>
  <c r="J26" i="2"/>
  <c r="J15" i="2"/>
  <c r="J10" i="2"/>
  <c r="G33" i="2"/>
  <c r="G32" i="2"/>
  <c r="G34" i="2"/>
  <c r="H34" i="2"/>
  <c r="I34" i="2"/>
  <c r="H10" i="2"/>
  <c r="I10" i="2"/>
  <c r="B34" i="2"/>
  <c r="G29" i="2"/>
  <c r="G31" i="2"/>
  <c r="H15" i="2"/>
  <c r="I15" i="2"/>
  <c r="H30" i="2"/>
  <c r="I30" i="2"/>
  <c r="H33" i="2"/>
  <c r="I33" i="2"/>
  <c r="H32" i="2"/>
  <c r="I32" i="2"/>
  <c r="B33" i="2"/>
  <c r="B32" i="2"/>
  <c r="H31" i="2"/>
  <c r="I31" i="2"/>
  <c r="B31" i="2"/>
  <c r="B30" i="2"/>
  <c r="G26" i="2"/>
  <c r="H26" i="2"/>
  <c r="I26" i="2"/>
  <c r="G16" i="2"/>
  <c r="G30" i="2" s="1"/>
  <c r="I29" i="2"/>
  <c r="L29" i="2" s="1"/>
  <c r="H29" i="2"/>
  <c r="B29" i="2"/>
  <c r="B27" i="2"/>
  <c r="L10" i="2" l="1"/>
  <c r="J28" i="2"/>
  <c r="G15" i="2"/>
  <c r="G28" i="2"/>
  <c r="I28" i="2"/>
  <c r="H28" i="2"/>
  <c r="L28" i="2" l="1"/>
</calcChain>
</file>

<file path=xl/sharedStrings.xml><?xml version="1.0" encoding="utf-8"?>
<sst xmlns="http://schemas.openxmlformats.org/spreadsheetml/2006/main" count="116" uniqueCount="78">
  <si>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</si>
  <si>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</si>
  <si>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</si>
  <si>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</si>
  <si>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</si>
  <si>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</si>
  <si>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</si>
  <si>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</si>
  <si>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</si>
  <si>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</si>
  <si>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</si>
  <si>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</si>
  <si>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</si>
  <si>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</si>
  <si>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</si>
  <si>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</si>
  <si>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Цель: Создание экономических, финансовых, организационных условий для рационального использования энергетических ресурсов за счет реализации энергосберегающих мероприятий, повышения энергетической эффективности на территории муниципального образования «город Шарыпово Красноярского края»</t>
  </si>
  <si>
    <t>В том числе:</t>
  </si>
  <si>
    <t>ГРБС1</t>
  </si>
  <si>
    <t>МКУ "СГХ"</t>
  </si>
  <si>
    <t>Установка индивидуальных приборов учета в муниципальных жилых помещениях</t>
  </si>
  <si>
    <t>Повышение экономической эффективности за счет внедрения энергосберегающих технологий</t>
  </si>
  <si>
    <t xml:space="preserve">Доля объемов энергоресурсов,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в общем объеме энергоресурсов, потребляемых (используемых) на территории </t>
  </si>
  <si>
    <t>%</t>
  </si>
  <si>
    <t>отраслевой мониторинг</t>
  </si>
  <si>
    <t>Директор МКУ "СГХ"</t>
  </si>
  <si>
    <t>И.В. Шайганова</t>
  </si>
  <si>
    <t>133</t>
  </si>
  <si>
    <t>0501</t>
  </si>
  <si>
    <t>244</t>
  </si>
  <si>
    <t>Задача 1 Энергосбережение и повышение энергетической эффективности в жилищном фонде</t>
  </si>
  <si>
    <t>ЦЕЛЬ:                                                                                                                                                                                                                                                                                                                                                                 Создание экономических, финансовых, организационных условий для рационального использования энергетических ресурсов за счет реализации энергосберегающих мероприятий, повышения энергетической эффективности на территории муниципального образования «город Шарыпово Красноярского края»</t>
  </si>
  <si>
    <t xml:space="preserve">установка ИПУ в 80 муниципальных жилых помещениях </t>
  </si>
  <si>
    <t>ГРБС2</t>
  </si>
  <si>
    <t>Софинансирование мероприятий по проведению обязательного энергетического обследования</t>
  </si>
  <si>
    <t>Задача 2 Энергосбережение и повышение энергетической эффективности в учреждениях бюджетной сферы</t>
  </si>
  <si>
    <t xml:space="preserve">Приложение №1 к Постановлению администрации города Шарыпово </t>
  </si>
  <si>
    <t>от _________________№________</t>
  </si>
  <si>
    <t>005</t>
  </si>
  <si>
    <t>0505</t>
  </si>
  <si>
    <t>0318743</t>
  </si>
  <si>
    <t>621</t>
  </si>
  <si>
    <t>Задача 3 Энергосбережение и повышение энергетической эффективности в коммунальном комплексе</t>
  </si>
  <si>
    <t>0502</t>
  </si>
  <si>
    <t xml:space="preserve">Оплата работ (услуг) на ремонт систем теплоснабжения </t>
  </si>
  <si>
    <t>0318749</t>
  </si>
  <si>
    <t>Субсидия бюджетам муниципальных образований на реализацию мероприятий по проведению обязательных энергетических обследований муниципальных учреждений Красноярского края</t>
  </si>
  <si>
    <t>Администрация поселка Дубинино</t>
  </si>
  <si>
    <t>025</t>
  </si>
  <si>
    <t>0113</t>
  </si>
  <si>
    <t>0317423</t>
  </si>
  <si>
    <t>013</t>
  </si>
  <si>
    <t>0702</t>
  </si>
  <si>
    <t>622</t>
  </si>
  <si>
    <t>031</t>
  </si>
  <si>
    <t>0801</t>
  </si>
  <si>
    <t>612</t>
  </si>
  <si>
    <t>0804</t>
  </si>
  <si>
    <t>ГРБС3</t>
  </si>
  <si>
    <t>ГРБС4</t>
  </si>
  <si>
    <t>ГРБС5</t>
  </si>
  <si>
    <t>Администрация города Шарыпово</t>
  </si>
  <si>
    <t>Отдел культуры администрации г. Шарыпово</t>
  </si>
  <si>
    <t>Управление образованием администрации г. Шарыпово</t>
  </si>
  <si>
    <t>Управление социальной защиты населения Администрации города Шарыпово</t>
  </si>
  <si>
    <t>700</t>
  </si>
  <si>
    <t>1003</t>
  </si>
  <si>
    <t>0317503</t>
  </si>
  <si>
    <t>313</t>
  </si>
  <si>
    <t>ГРБС6</t>
  </si>
  <si>
    <t xml:space="preserve">Осуществление компенсационных выплат отдельным категориям граждан на возмещение расходов, связанных с установкой общедомовых приборов учета энергетических ресурсов </t>
  </si>
  <si>
    <t>0707</t>
  </si>
  <si>
    <t>Итого на период 2014-2018гг.</t>
  </si>
  <si>
    <t>Приложение № 1 
к Паспорту подпрограммы «Энергосбережение и повышение энергетической эффективности в муниципальном образовании «город Шарыпово Красноярского края»</t>
  </si>
  <si>
    <t xml:space="preserve">Приложение № 2
к Паспорту подпрограммы «Энергосбережение и повышение энергетической эффективности в муниципальном образовании «город Шарыпово Красноярского края»» </t>
  </si>
  <si>
    <t>0318708; 0310087080</t>
  </si>
  <si>
    <t>0318756; 0310087560</t>
  </si>
  <si>
    <t xml:space="preserve">Долевое финансирование собственников муниципальных жилых помещений  по установке общедомовых приборов учета в многоквартирных домах расположенных на территории  муниципального образования  «город Шарыпово Красноярского края»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</si>
</sst>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2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2" fontId="3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opLeftCell="A4" workbookViewId="0">
      <selection activeCell="B1" sqref="B1"/>
    </sheetView>
  </sheetViews>
  <sheetFormatPr defaultRowHeight="15.75" x14ac:dyDescent="0.25"/>
  <cols>
    <col min="1" max="1" width="5.7109375" style="29" customWidth="1"/>
    <col min="2" max="2" width="39.140625" style="29" customWidth="1"/>
    <col min="3" max="4" width="19" style="29" customWidth="1"/>
    <col min="5" max="10" width="12.85546875" style="29" customWidth="1"/>
    <col min="11" max="16384" width="9.140625" style="29"/>
  </cols>
  <sheetData>
    <row r="1" spans="1:10" ht="124.5" customHeight="1" x14ac:dyDescent="0.25">
      <c r="H1" s="34" t="s">
        <v>73</v>
      </c>
      <c r="I1" s="34"/>
      <c r="J1" s="34"/>
    </row>
    <row r="4" spans="1:10" ht="15.75" customHeight="1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</row>
    <row r="6" spans="1:10" ht="31.5" customHeight="1" x14ac:dyDescent="0.25">
      <c r="A6" s="24" t="s">
        <v>10</v>
      </c>
      <c r="B6" s="23" t="s">
        <v>11</v>
      </c>
      <c r="C6" s="23" t="s">
        <v>12</v>
      </c>
      <c r="D6" s="23" t="s">
        <v>13</v>
      </c>
      <c r="E6" s="23">
        <v>2013</v>
      </c>
      <c r="F6" s="23">
        <v>2014</v>
      </c>
      <c r="G6" s="23">
        <v>2015</v>
      </c>
      <c r="H6" s="23">
        <v>2016</v>
      </c>
      <c r="I6" s="23">
        <v>2017</v>
      </c>
      <c r="J6" s="23">
        <v>2018</v>
      </c>
    </row>
    <row r="7" spans="1:10" ht="45" customHeight="1" x14ac:dyDescent="0.25">
      <c r="A7" s="23">
        <v>1</v>
      </c>
      <c r="B7" s="35" t="s">
        <v>31</v>
      </c>
      <c r="C7" s="36"/>
      <c r="D7" s="36"/>
      <c r="E7" s="36"/>
      <c r="F7" s="36"/>
      <c r="G7" s="36"/>
      <c r="H7" s="36"/>
      <c r="I7" s="36"/>
      <c r="J7" s="37"/>
    </row>
    <row r="8" spans="1:10" ht="145.5" customHeight="1" x14ac:dyDescent="0.25">
      <c r="A8" s="23" t="s">
        <v>14</v>
      </c>
      <c r="B8" s="23" t="s">
        <v>22</v>
      </c>
      <c r="C8" s="2" t="s">
        <v>23</v>
      </c>
      <c r="D8" s="3" t="s">
        <v>24</v>
      </c>
      <c r="E8" s="1">
        <v>94.9</v>
      </c>
      <c r="F8" s="1">
        <v>100</v>
      </c>
      <c r="G8" s="1">
        <v>100</v>
      </c>
      <c r="H8" s="1">
        <v>100</v>
      </c>
      <c r="I8" s="1">
        <v>100</v>
      </c>
      <c r="J8" s="1">
        <v>100</v>
      </c>
    </row>
    <row r="13" spans="1:10" s="7" customFormat="1" x14ac:dyDescent="0.25">
      <c r="A13" s="7" t="s">
        <v>25</v>
      </c>
      <c r="H13" s="7" t="s">
        <v>26</v>
      </c>
    </row>
  </sheetData>
  <mergeCells count="3">
    <mergeCell ref="H1:J1"/>
    <mergeCell ref="B7:J7"/>
    <mergeCell ref="A4:J4"/>
  </mergeCells>
  <phoneticPr fontId="0" type="noConversion"/>
  <pageMargins left="0.15748031496062992" right="0.15748031496062992" top="0.35433070866141736" bottom="0.31496062992125984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topLeftCell="A4" zoomScale="75" zoomScaleNormal="75" workbookViewId="0">
      <selection activeCell="D10" sqref="D10"/>
    </sheetView>
  </sheetViews>
  <sheetFormatPr defaultRowHeight="15.75" x14ac:dyDescent="0.25"/>
  <cols>
    <col min="1" max="1" width="34.5703125" style="29" customWidth="1"/>
    <col min="2" max="2" width="27.7109375" style="22" customWidth="1"/>
    <col min="3" max="4" width="11.7109375" style="4" customWidth="1"/>
    <col min="5" max="5" width="12.42578125" style="4" customWidth="1"/>
    <col min="6" max="6" width="11.7109375" style="4" customWidth="1"/>
    <col min="7" max="12" width="14.140625" style="29" customWidth="1"/>
    <col min="13" max="13" width="26.140625" style="29" customWidth="1"/>
    <col min="14" max="14" width="11" style="29" bestFit="1" customWidth="1"/>
    <col min="15" max="16384" width="9.140625" style="29"/>
  </cols>
  <sheetData>
    <row r="1" spans="1:13" ht="43.5" hidden="1" customHeight="1" x14ac:dyDescent="0.25">
      <c r="L1" s="51" t="s">
        <v>36</v>
      </c>
      <c r="M1" s="51"/>
    </row>
    <row r="2" spans="1:13" hidden="1" x14ac:dyDescent="0.25">
      <c r="L2" s="51" t="s">
        <v>37</v>
      </c>
      <c r="M2" s="51"/>
    </row>
    <row r="3" spans="1:13" ht="27" hidden="1" customHeight="1" x14ac:dyDescent="0.25"/>
    <row r="4" spans="1:13" ht="113.25" customHeight="1" x14ac:dyDescent="0.25">
      <c r="L4" s="34" t="s">
        <v>74</v>
      </c>
      <c r="M4" s="34"/>
    </row>
    <row r="5" spans="1:13" ht="22.5" customHeight="1" x14ac:dyDescent="0.25">
      <c r="A5" s="44" t="s">
        <v>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7" spans="1:13" ht="27" customHeight="1" x14ac:dyDescent="0.25">
      <c r="A7" s="55" t="s">
        <v>2</v>
      </c>
      <c r="B7" s="49" t="s">
        <v>3</v>
      </c>
      <c r="C7" s="56" t="s">
        <v>4</v>
      </c>
      <c r="D7" s="56"/>
      <c r="E7" s="56"/>
      <c r="F7" s="56"/>
      <c r="G7" s="55" t="s">
        <v>15</v>
      </c>
      <c r="H7" s="55"/>
      <c r="I7" s="55"/>
      <c r="J7" s="55"/>
      <c r="K7" s="55"/>
      <c r="L7" s="55"/>
      <c r="M7" s="55" t="s">
        <v>5</v>
      </c>
    </row>
    <row r="8" spans="1:13" ht="55.5" customHeight="1" x14ac:dyDescent="0.25">
      <c r="A8" s="55"/>
      <c r="B8" s="50"/>
      <c r="C8" s="25" t="s">
        <v>6</v>
      </c>
      <c r="D8" s="25" t="s">
        <v>7</v>
      </c>
      <c r="E8" s="25" t="s">
        <v>8</v>
      </c>
      <c r="F8" s="25" t="s">
        <v>9</v>
      </c>
      <c r="G8" s="23">
        <v>2014</v>
      </c>
      <c r="H8" s="23">
        <v>2015</v>
      </c>
      <c r="I8" s="23">
        <v>2016</v>
      </c>
      <c r="J8" s="23">
        <v>2017</v>
      </c>
      <c r="K8" s="23">
        <v>2018</v>
      </c>
      <c r="L8" s="23" t="s">
        <v>72</v>
      </c>
      <c r="M8" s="55"/>
    </row>
    <row r="9" spans="1:13" ht="33.75" customHeight="1" x14ac:dyDescent="0.25">
      <c r="A9" s="52" t="s">
        <v>16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4"/>
    </row>
    <row r="10" spans="1:13" s="5" customFormat="1" ht="96" customHeight="1" x14ac:dyDescent="0.25">
      <c r="A10" s="16" t="s">
        <v>30</v>
      </c>
      <c r="B10" s="18"/>
      <c r="C10" s="19"/>
      <c r="D10" s="19"/>
      <c r="E10" s="19"/>
      <c r="F10" s="19"/>
      <c r="G10" s="30">
        <f>G11+G12+G13+G14</f>
        <v>550.1099999999999</v>
      </c>
      <c r="H10" s="30">
        <f t="shared" ref="H10:I10" si="0">H11+H12+H13+H14</f>
        <v>312.70999999999998</v>
      </c>
      <c r="I10" s="30">
        <f t="shared" si="0"/>
        <v>300</v>
      </c>
      <c r="J10" s="30">
        <f t="shared" ref="J10:K10" si="1">J11+J12+J13+J14</f>
        <v>300</v>
      </c>
      <c r="K10" s="30">
        <f t="shared" si="1"/>
        <v>300</v>
      </c>
      <c r="L10" s="30">
        <f>SUM(G10:K10)</f>
        <v>1762.82</v>
      </c>
      <c r="M10" s="23" t="s">
        <v>21</v>
      </c>
    </row>
    <row r="11" spans="1:13" ht="53.25" customHeight="1" x14ac:dyDescent="0.25">
      <c r="A11" s="9" t="s">
        <v>20</v>
      </c>
      <c r="B11" s="49" t="s">
        <v>19</v>
      </c>
      <c r="C11" s="25" t="s">
        <v>27</v>
      </c>
      <c r="D11" s="25" t="s">
        <v>28</v>
      </c>
      <c r="E11" s="25" t="s">
        <v>75</v>
      </c>
      <c r="F11" s="25" t="s">
        <v>29</v>
      </c>
      <c r="G11" s="31">
        <f>ROUND(317.48242+114.264,2)-0.01</f>
        <v>431.74</v>
      </c>
      <c r="H11" s="31">
        <f>ROUND(89+261-237.293,2)</f>
        <v>112.71</v>
      </c>
      <c r="I11" s="31">
        <f>ROUND(100,2)</f>
        <v>100</v>
      </c>
      <c r="J11" s="31">
        <f>I11</f>
        <v>100</v>
      </c>
      <c r="K11" s="31">
        <f>J11</f>
        <v>100</v>
      </c>
      <c r="L11" s="31">
        <f>SUM(G11:K11)</f>
        <v>844.45</v>
      </c>
      <c r="M11" s="23" t="s">
        <v>32</v>
      </c>
    </row>
    <row r="12" spans="1:13" ht="153" customHeight="1" x14ac:dyDescent="0.25">
      <c r="A12" s="9" t="s">
        <v>77</v>
      </c>
      <c r="B12" s="50"/>
      <c r="C12" s="25" t="s">
        <v>27</v>
      </c>
      <c r="D12" s="25" t="s">
        <v>28</v>
      </c>
      <c r="E12" s="25" t="s">
        <v>76</v>
      </c>
      <c r="F12" s="25" t="s">
        <v>29</v>
      </c>
      <c r="G12" s="31">
        <f>ROUND(89.53958,2)</f>
        <v>89.54</v>
      </c>
      <c r="H12" s="31">
        <v>200</v>
      </c>
      <c r="I12" s="31">
        <f>H12</f>
        <v>200</v>
      </c>
      <c r="J12" s="31">
        <f>I12</f>
        <v>200</v>
      </c>
      <c r="K12" s="31">
        <f>J12</f>
        <v>200</v>
      </c>
      <c r="L12" s="31">
        <f t="shared" ref="L12:L25" si="2">SUM(G12:K12)</f>
        <v>889.54</v>
      </c>
      <c r="M12" s="23"/>
    </row>
    <row r="13" spans="1:13" ht="50.25" customHeight="1" x14ac:dyDescent="0.25">
      <c r="A13" s="47" t="s">
        <v>70</v>
      </c>
      <c r="B13" s="49" t="s">
        <v>64</v>
      </c>
      <c r="C13" s="11" t="s">
        <v>65</v>
      </c>
      <c r="D13" s="11" t="s">
        <v>66</v>
      </c>
      <c r="E13" s="11" t="s">
        <v>67</v>
      </c>
      <c r="F13" s="11" t="s">
        <v>68</v>
      </c>
      <c r="G13" s="31">
        <f>ROUND(28.54145,2)</f>
        <v>28.54</v>
      </c>
      <c r="H13" s="31">
        <v>0</v>
      </c>
      <c r="I13" s="31">
        <v>0</v>
      </c>
      <c r="J13" s="31">
        <v>0</v>
      </c>
      <c r="K13" s="31">
        <v>0</v>
      </c>
      <c r="L13" s="31">
        <f t="shared" si="2"/>
        <v>28.54</v>
      </c>
      <c r="M13" s="24"/>
    </row>
    <row r="14" spans="1:13" ht="56.25" customHeight="1" x14ac:dyDescent="0.25">
      <c r="A14" s="48"/>
      <c r="B14" s="50"/>
      <c r="C14" s="11" t="s">
        <v>65</v>
      </c>
      <c r="D14" s="11" t="s">
        <v>66</v>
      </c>
      <c r="E14" s="11" t="s">
        <v>67</v>
      </c>
      <c r="F14" s="11" t="s">
        <v>29</v>
      </c>
      <c r="G14" s="31">
        <f>ROUND(0.28542,2)</f>
        <v>0.28999999999999998</v>
      </c>
      <c r="H14" s="31">
        <v>0</v>
      </c>
      <c r="I14" s="31">
        <v>0</v>
      </c>
      <c r="J14" s="31">
        <v>0</v>
      </c>
      <c r="K14" s="31">
        <v>0</v>
      </c>
      <c r="L14" s="31">
        <f t="shared" si="2"/>
        <v>0.28999999999999998</v>
      </c>
      <c r="M14" s="24"/>
    </row>
    <row r="15" spans="1:13" ht="69" customHeight="1" x14ac:dyDescent="0.25">
      <c r="A15" s="16" t="s">
        <v>35</v>
      </c>
      <c r="B15" s="27"/>
      <c r="C15" s="11"/>
      <c r="D15" s="11"/>
      <c r="E15" s="11"/>
      <c r="F15" s="11"/>
      <c r="G15" s="30">
        <f>G16+G17+G18+G19+G20+G21+G22+G23+G24+G25</f>
        <v>1136.8587</v>
      </c>
      <c r="H15" s="30">
        <f>H16+H17+H18+H19+H21+H22+H23+H25</f>
        <v>0</v>
      </c>
      <c r="I15" s="30">
        <f>I16+I17+I18+I19+I21+I22+I23+I25</f>
        <v>0</v>
      </c>
      <c r="J15" s="30">
        <f>J16+J17+J18+J19+J21+J22+J23+J25</f>
        <v>0</v>
      </c>
      <c r="K15" s="30">
        <f>K16+K17+K18+K19+K21+K22+K23+K25</f>
        <v>0</v>
      </c>
      <c r="L15" s="30">
        <f>SUM(G15:K15)</f>
        <v>1136.8587</v>
      </c>
      <c r="M15" s="45" t="s">
        <v>21</v>
      </c>
    </row>
    <row r="16" spans="1:13" ht="51.75" customHeight="1" x14ac:dyDescent="0.25">
      <c r="A16" s="9" t="s">
        <v>34</v>
      </c>
      <c r="B16" s="28" t="s">
        <v>61</v>
      </c>
      <c r="C16" s="12" t="s">
        <v>38</v>
      </c>
      <c r="D16" s="12" t="s">
        <v>39</v>
      </c>
      <c r="E16" s="12" t="s">
        <v>40</v>
      </c>
      <c r="F16" s="12" t="s">
        <v>41</v>
      </c>
      <c r="G16" s="31">
        <f>58.7/1000</f>
        <v>5.8700000000000002E-2</v>
      </c>
      <c r="H16" s="31">
        <v>0</v>
      </c>
      <c r="I16" s="31">
        <v>0</v>
      </c>
      <c r="J16" s="31">
        <v>0</v>
      </c>
      <c r="K16" s="31">
        <v>0</v>
      </c>
      <c r="L16" s="31">
        <f t="shared" si="2"/>
        <v>5.8700000000000002E-2</v>
      </c>
      <c r="M16" s="46"/>
    </row>
    <row r="17" spans="1:14" ht="33" customHeight="1" x14ac:dyDescent="0.25">
      <c r="A17" s="38" t="s">
        <v>46</v>
      </c>
      <c r="B17" s="26" t="s">
        <v>47</v>
      </c>
      <c r="C17" s="13" t="s">
        <v>48</v>
      </c>
      <c r="D17" s="13" t="s">
        <v>49</v>
      </c>
      <c r="E17" s="13" t="s">
        <v>50</v>
      </c>
      <c r="F17" s="13" t="s">
        <v>29</v>
      </c>
      <c r="G17" s="32">
        <f>ROUND(58.64513,2)</f>
        <v>58.65</v>
      </c>
      <c r="H17" s="32">
        <v>0</v>
      </c>
      <c r="I17" s="32">
        <v>0</v>
      </c>
      <c r="J17" s="32">
        <v>0</v>
      </c>
      <c r="K17" s="32">
        <v>0</v>
      </c>
      <c r="L17" s="31">
        <f t="shared" si="2"/>
        <v>58.65</v>
      </c>
      <c r="M17" s="46"/>
    </row>
    <row r="18" spans="1:14" ht="31.5" customHeight="1" x14ac:dyDescent="0.25">
      <c r="A18" s="39"/>
      <c r="B18" s="26" t="s">
        <v>61</v>
      </c>
      <c r="C18" s="13" t="s">
        <v>38</v>
      </c>
      <c r="D18" s="13" t="s">
        <v>39</v>
      </c>
      <c r="E18" s="13" t="s">
        <v>50</v>
      </c>
      <c r="F18" s="13" t="s">
        <v>53</v>
      </c>
      <c r="G18" s="32">
        <f>+ROUND(58.62784,2)</f>
        <v>58.63</v>
      </c>
      <c r="H18" s="32">
        <v>0</v>
      </c>
      <c r="I18" s="32">
        <v>0</v>
      </c>
      <c r="J18" s="32">
        <v>0</v>
      </c>
      <c r="K18" s="32">
        <v>0</v>
      </c>
      <c r="L18" s="31">
        <f t="shared" si="2"/>
        <v>58.63</v>
      </c>
      <c r="M18" s="46"/>
    </row>
    <row r="19" spans="1:14" ht="19.5" customHeight="1" x14ac:dyDescent="0.25">
      <c r="A19" s="39"/>
      <c r="B19" s="41" t="s">
        <v>62</v>
      </c>
      <c r="C19" s="10" t="s">
        <v>54</v>
      </c>
      <c r="D19" s="10" t="s">
        <v>55</v>
      </c>
      <c r="E19" s="10" t="s">
        <v>50</v>
      </c>
      <c r="F19" s="10" t="s">
        <v>53</v>
      </c>
      <c r="G19" s="32">
        <f>ROUND(117.29026,2)</f>
        <v>117.29</v>
      </c>
      <c r="H19" s="32">
        <v>0</v>
      </c>
      <c r="I19" s="32">
        <v>0</v>
      </c>
      <c r="J19" s="32">
        <v>0</v>
      </c>
      <c r="K19" s="32">
        <v>0</v>
      </c>
      <c r="L19" s="31">
        <f t="shared" si="2"/>
        <v>117.29</v>
      </c>
      <c r="M19" s="46"/>
    </row>
    <row r="20" spans="1:14" ht="19.5" customHeight="1" x14ac:dyDescent="0.25">
      <c r="A20" s="39"/>
      <c r="B20" s="42"/>
      <c r="C20" s="10" t="s">
        <v>54</v>
      </c>
      <c r="D20" s="10" t="s">
        <v>52</v>
      </c>
      <c r="E20" s="10" t="s">
        <v>50</v>
      </c>
      <c r="F20" s="10" t="s">
        <v>56</v>
      </c>
      <c r="G20" s="32">
        <f>ROUND(117.29026,2)</f>
        <v>117.29</v>
      </c>
      <c r="H20" s="32">
        <v>0</v>
      </c>
      <c r="I20" s="32">
        <v>0</v>
      </c>
      <c r="J20" s="32">
        <v>0</v>
      </c>
      <c r="K20" s="32">
        <v>0</v>
      </c>
      <c r="L20" s="31">
        <f t="shared" si="2"/>
        <v>117.29</v>
      </c>
      <c r="M20" s="46"/>
    </row>
    <row r="21" spans="1:14" ht="18.75" customHeight="1" x14ac:dyDescent="0.25">
      <c r="A21" s="39"/>
      <c r="B21" s="42"/>
      <c r="C21" s="10" t="s">
        <v>54</v>
      </c>
      <c r="D21" s="10" t="s">
        <v>55</v>
      </c>
      <c r="E21" s="10" t="s">
        <v>50</v>
      </c>
      <c r="F21" s="10" t="s">
        <v>56</v>
      </c>
      <c r="G21" s="32">
        <f>ROUND(124.73493,2)</f>
        <v>124.73</v>
      </c>
      <c r="H21" s="32">
        <v>0</v>
      </c>
      <c r="I21" s="32">
        <v>0</v>
      </c>
      <c r="J21" s="32">
        <v>0</v>
      </c>
      <c r="K21" s="32">
        <v>0</v>
      </c>
      <c r="L21" s="31">
        <f t="shared" si="2"/>
        <v>124.73</v>
      </c>
      <c r="M21" s="46"/>
    </row>
    <row r="22" spans="1:14" ht="18" customHeight="1" x14ac:dyDescent="0.25">
      <c r="A22" s="39"/>
      <c r="B22" s="43"/>
      <c r="C22" s="13" t="s">
        <v>54</v>
      </c>
      <c r="D22" s="13" t="s">
        <v>57</v>
      </c>
      <c r="E22" s="10" t="s">
        <v>50</v>
      </c>
      <c r="F22" s="13" t="s">
        <v>29</v>
      </c>
      <c r="G22" s="32">
        <f>ROUND(58.64513,2)</f>
        <v>58.65</v>
      </c>
      <c r="H22" s="32">
        <v>0</v>
      </c>
      <c r="I22" s="32">
        <v>0</v>
      </c>
      <c r="J22" s="32">
        <v>0</v>
      </c>
      <c r="K22" s="32">
        <v>0</v>
      </c>
      <c r="L22" s="31">
        <f t="shared" si="2"/>
        <v>58.65</v>
      </c>
      <c r="M22" s="46"/>
    </row>
    <row r="23" spans="1:14" ht="20.25" customHeight="1" x14ac:dyDescent="0.25">
      <c r="A23" s="39"/>
      <c r="B23" s="40" t="s">
        <v>63</v>
      </c>
      <c r="C23" s="14" t="s">
        <v>51</v>
      </c>
      <c r="D23" s="14" t="s">
        <v>52</v>
      </c>
      <c r="E23" s="14" t="s">
        <v>50</v>
      </c>
      <c r="F23" s="10" t="s">
        <v>53</v>
      </c>
      <c r="G23" s="32">
        <f>ROUND(198.0435,2)</f>
        <v>198.04</v>
      </c>
      <c r="H23" s="32">
        <v>0</v>
      </c>
      <c r="I23" s="32">
        <v>0</v>
      </c>
      <c r="J23" s="32">
        <v>0</v>
      </c>
      <c r="K23" s="32">
        <v>0</v>
      </c>
      <c r="L23" s="31">
        <f t="shared" si="2"/>
        <v>198.04</v>
      </c>
      <c r="M23" s="46"/>
    </row>
    <row r="24" spans="1:14" ht="20.25" customHeight="1" x14ac:dyDescent="0.25">
      <c r="A24" s="39"/>
      <c r="B24" s="40"/>
      <c r="C24" s="14" t="s">
        <v>51</v>
      </c>
      <c r="D24" s="14" t="s">
        <v>71</v>
      </c>
      <c r="E24" s="14" t="s">
        <v>50</v>
      </c>
      <c r="F24" s="10" t="s">
        <v>53</v>
      </c>
      <c r="G24" s="32">
        <f>ROUND(95.18213,2)</f>
        <v>95.18</v>
      </c>
      <c r="H24" s="32">
        <v>0</v>
      </c>
      <c r="I24" s="32">
        <v>0</v>
      </c>
      <c r="J24" s="32">
        <v>0</v>
      </c>
      <c r="K24" s="32">
        <v>0</v>
      </c>
      <c r="L24" s="31">
        <f t="shared" si="2"/>
        <v>95.18</v>
      </c>
      <c r="M24" s="46"/>
    </row>
    <row r="25" spans="1:14" ht="19.5" customHeight="1" x14ac:dyDescent="0.25">
      <c r="A25" s="39"/>
      <c r="B25" s="40"/>
      <c r="C25" s="14" t="s">
        <v>51</v>
      </c>
      <c r="D25" s="14" t="s">
        <v>52</v>
      </c>
      <c r="E25" s="14" t="s">
        <v>50</v>
      </c>
      <c r="F25" s="10" t="s">
        <v>56</v>
      </c>
      <c r="G25" s="32">
        <f>ROUND(308.34082,2)</f>
        <v>308.33999999999997</v>
      </c>
      <c r="H25" s="32">
        <v>0</v>
      </c>
      <c r="I25" s="32">
        <v>0</v>
      </c>
      <c r="J25" s="32">
        <v>0</v>
      </c>
      <c r="K25" s="32">
        <v>0</v>
      </c>
      <c r="L25" s="31">
        <f t="shared" si="2"/>
        <v>308.33999999999997</v>
      </c>
      <c r="M25" s="46"/>
    </row>
    <row r="26" spans="1:14" s="5" customFormat="1" ht="66" customHeight="1" x14ac:dyDescent="0.25">
      <c r="A26" s="16" t="s">
        <v>42</v>
      </c>
      <c r="B26" s="18"/>
      <c r="C26" s="19"/>
      <c r="D26" s="19"/>
      <c r="E26" s="19"/>
      <c r="F26" s="19"/>
      <c r="G26" s="30">
        <f>G27</f>
        <v>388.21</v>
      </c>
      <c r="H26" s="30">
        <f>H27</f>
        <v>0</v>
      </c>
      <c r="I26" s="30">
        <f>I27</f>
        <v>0</v>
      </c>
      <c r="J26" s="30">
        <f>J27</f>
        <v>0</v>
      </c>
      <c r="K26" s="30">
        <f>K27</f>
        <v>0</v>
      </c>
      <c r="L26" s="30">
        <f>SUM(G26:K26)</f>
        <v>388.21</v>
      </c>
      <c r="M26" s="23"/>
    </row>
    <row r="27" spans="1:14" ht="35.25" customHeight="1" x14ac:dyDescent="0.25">
      <c r="A27" s="9" t="s">
        <v>44</v>
      </c>
      <c r="B27" s="28" t="str">
        <f>B29</f>
        <v>МКУ "СГХ"</v>
      </c>
      <c r="C27" s="12" t="s">
        <v>27</v>
      </c>
      <c r="D27" s="12" t="s">
        <v>43</v>
      </c>
      <c r="E27" s="12" t="s">
        <v>45</v>
      </c>
      <c r="F27" s="12" t="s">
        <v>29</v>
      </c>
      <c r="G27" s="31">
        <f>ROUND(388.212,2)</f>
        <v>388.21</v>
      </c>
      <c r="H27" s="31">
        <v>0</v>
      </c>
      <c r="I27" s="31">
        <v>0</v>
      </c>
      <c r="J27" s="31">
        <v>0</v>
      </c>
      <c r="K27" s="31">
        <v>0</v>
      </c>
      <c r="L27" s="31">
        <f>SUM(G27:K27)</f>
        <v>388.21</v>
      </c>
      <c r="M27" s="23"/>
    </row>
    <row r="28" spans="1:14" s="5" customFormat="1" x14ac:dyDescent="0.25">
      <c r="A28" s="20" t="s">
        <v>17</v>
      </c>
      <c r="B28" s="18"/>
      <c r="C28" s="19"/>
      <c r="D28" s="19"/>
      <c r="E28" s="19"/>
      <c r="F28" s="19"/>
      <c r="G28" s="30">
        <f>G29+G30+G31+G32+G33+G34</f>
        <v>2075.1786999999999</v>
      </c>
      <c r="H28" s="30">
        <f t="shared" ref="H28:I28" si="3">H29+H30+H31+H32+H33+H34</f>
        <v>312.70999999999998</v>
      </c>
      <c r="I28" s="30">
        <f t="shared" si="3"/>
        <v>300</v>
      </c>
      <c r="J28" s="30">
        <f t="shared" ref="J28:K28" si="4">J29+J30+J31+J32+J33+J34</f>
        <v>300</v>
      </c>
      <c r="K28" s="30">
        <f t="shared" si="4"/>
        <v>300</v>
      </c>
      <c r="L28" s="30">
        <f>SUM(G28:K28)</f>
        <v>3287.8887</v>
      </c>
      <c r="M28" s="6"/>
      <c r="N28" s="8"/>
    </row>
    <row r="29" spans="1:14" s="5" customFormat="1" x14ac:dyDescent="0.25">
      <c r="A29" s="21" t="s">
        <v>18</v>
      </c>
      <c r="B29" s="17" t="str">
        <f>B11</f>
        <v>МКУ "СГХ"</v>
      </c>
      <c r="C29" s="25"/>
      <c r="D29" s="25"/>
      <c r="E29" s="25"/>
      <c r="F29" s="25"/>
      <c r="G29" s="31">
        <f>G11+G12+G27</f>
        <v>909.49</v>
      </c>
      <c r="H29" s="31">
        <f>H11+H12</f>
        <v>312.70999999999998</v>
      </c>
      <c r="I29" s="31">
        <f>I11+I12</f>
        <v>300</v>
      </c>
      <c r="J29" s="31">
        <f>J11+J12</f>
        <v>300</v>
      </c>
      <c r="K29" s="31">
        <f>K11+K12</f>
        <v>300</v>
      </c>
      <c r="L29" s="30">
        <f t="shared" ref="L29:L33" si="5">SUM(G29:K29)</f>
        <v>2122.1999999999998</v>
      </c>
      <c r="M29" s="6"/>
    </row>
    <row r="30" spans="1:14" s="5" customFormat="1" ht="31.5" x14ac:dyDescent="0.25">
      <c r="A30" s="15" t="s">
        <v>33</v>
      </c>
      <c r="B30" s="17" t="str">
        <f>B16</f>
        <v>Администрация города Шарыпово</v>
      </c>
      <c r="C30" s="25"/>
      <c r="D30" s="25"/>
      <c r="E30" s="25"/>
      <c r="F30" s="25"/>
      <c r="G30" s="31">
        <f>G16+G18</f>
        <v>58.688700000000004</v>
      </c>
      <c r="H30" s="31">
        <f>H16+H18</f>
        <v>0</v>
      </c>
      <c r="I30" s="31">
        <f>I16+I18</f>
        <v>0</v>
      </c>
      <c r="J30" s="31">
        <f>J16+J18</f>
        <v>0</v>
      </c>
      <c r="K30" s="31">
        <f>K16+K18</f>
        <v>0</v>
      </c>
      <c r="L30" s="30">
        <f t="shared" si="5"/>
        <v>58.688700000000004</v>
      </c>
      <c r="M30" s="6"/>
    </row>
    <row r="31" spans="1:14" ht="31.5" x14ac:dyDescent="0.25">
      <c r="A31" s="15" t="s">
        <v>58</v>
      </c>
      <c r="B31" s="28" t="str">
        <f>B17</f>
        <v>Администрация поселка Дубинино</v>
      </c>
      <c r="C31" s="25"/>
      <c r="D31" s="25"/>
      <c r="E31" s="25"/>
      <c r="F31" s="25"/>
      <c r="G31" s="31">
        <f>G17</f>
        <v>58.65</v>
      </c>
      <c r="H31" s="31">
        <f>H17</f>
        <v>0</v>
      </c>
      <c r="I31" s="31">
        <f>I17</f>
        <v>0</v>
      </c>
      <c r="J31" s="31">
        <f>J17</f>
        <v>0</v>
      </c>
      <c r="K31" s="31">
        <f>K17</f>
        <v>0</v>
      </c>
      <c r="L31" s="30">
        <f t="shared" si="5"/>
        <v>58.65</v>
      </c>
      <c r="M31" s="23"/>
    </row>
    <row r="32" spans="1:14" ht="53.25" customHeight="1" x14ac:dyDescent="0.25">
      <c r="A32" s="15" t="s">
        <v>59</v>
      </c>
      <c r="B32" s="28" t="str">
        <f>B19</f>
        <v>Отдел культуры администрации г. Шарыпово</v>
      </c>
      <c r="C32" s="25"/>
      <c r="D32" s="25"/>
      <c r="E32" s="25"/>
      <c r="F32" s="25"/>
      <c r="G32" s="31">
        <f>G19+G20+G21+G22</f>
        <v>417.96</v>
      </c>
      <c r="H32" s="31">
        <f>H19+H21+H22</f>
        <v>0</v>
      </c>
      <c r="I32" s="31">
        <f>I19+I21+I22</f>
        <v>0</v>
      </c>
      <c r="J32" s="31">
        <f>J19+J21+J22</f>
        <v>0</v>
      </c>
      <c r="K32" s="31">
        <f>K19+K21+K22</f>
        <v>0</v>
      </c>
      <c r="L32" s="30">
        <f t="shared" si="5"/>
        <v>417.96</v>
      </c>
      <c r="M32" s="23"/>
    </row>
    <row r="33" spans="1:13" ht="52.5" customHeight="1" x14ac:dyDescent="0.25">
      <c r="A33" s="15" t="s">
        <v>60</v>
      </c>
      <c r="B33" s="28" t="str">
        <f>B23</f>
        <v>Управление образованием администрации г. Шарыпово</v>
      </c>
      <c r="C33" s="25"/>
      <c r="D33" s="25"/>
      <c r="E33" s="25"/>
      <c r="F33" s="25"/>
      <c r="G33" s="33">
        <f>G23+G24+G25</f>
        <v>601.55999999999995</v>
      </c>
      <c r="H33" s="33">
        <f>H23+H25</f>
        <v>0</v>
      </c>
      <c r="I33" s="33">
        <f>I23+I25</f>
        <v>0</v>
      </c>
      <c r="J33" s="33">
        <f>J23+J25</f>
        <v>0</v>
      </c>
      <c r="K33" s="33">
        <f>K23+K25</f>
        <v>0</v>
      </c>
      <c r="L33" s="30">
        <f t="shared" si="5"/>
        <v>601.55999999999995</v>
      </c>
      <c r="M33" s="23"/>
    </row>
    <row r="34" spans="1:13" ht="63" x14ac:dyDescent="0.25">
      <c r="A34" s="15" t="s">
        <v>69</v>
      </c>
      <c r="B34" s="28" t="str">
        <f>B13</f>
        <v>Управление социальной защиты населения Администрации города Шарыпово</v>
      </c>
      <c r="C34" s="25"/>
      <c r="D34" s="25"/>
      <c r="E34" s="25"/>
      <c r="F34" s="25"/>
      <c r="G34" s="33">
        <f>G13+G14</f>
        <v>28.83</v>
      </c>
      <c r="H34" s="33">
        <f t="shared" ref="H34:I34" si="6">H13+H14</f>
        <v>0</v>
      </c>
      <c r="I34" s="33">
        <f t="shared" si="6"/>
        <v>0</v>
      </c>
      <c r="J34" s="33">
        <f t="shared" ref="J34:K34" si="7">J13+J14</f>
        <v>0</v>
      </c>
      <c r="K34" s="33">
        <f t="shared" si="7"/>
        <v>0</v>
      </c>
      <c r="L34" s="30">
        <f>SUM(G34:K34)</f>
        <v>28.83</v>
      </c>
      <c r="M34" s="23"/>
    </row>
    <row r="36" spans="1:13" s="7" customFormat="1" x14ac:dyDescent="0.25">
      <c r="A36" s="7" t="s">
        <v>25</v>
      </c>
      <c r="L36" s="7" t="s">
        <v>26</v>
      </c>
    </row>
  </sheetData>
  <mergeCells count="17">
    <mergeCell ref="L1:M1"/>
    <mergeCell ref="L2:M2"/>
    <mergeCell ref="L4:M4"/>
    <mergeCell ref="A9:M9"/>
    <mergeCell ref="A7:A8"/>
    <mergeCell ref="B7:B8"/>
    <mergeCell ref="C7:F7"/>
    <mergeCell ref="G7:L7"/>
    <mergeCell ref="M7:M8"/>
    <mergeCell ref="B11:B12"/>
    <mergeCell ref="A17:A25"/>
    <mergeCell ref="B23:B25"/>
    <mergeCell ref="B19:B22"/>
    <mergeCell ref="A5:M5"/>
    <mergeCell ref="M15:M25"/>
    <mergeCell ref="A13:A14"/>
    <mergeCell ref="B13:B14"/>
  </mergeCells>
  <phoneticPr fontId="0" type="noConversion"/>
  <pageMargins left="0.43" right="0.15748031496062992" top="0.44" bottom="0.37" header="0.6" footer="0.31496062992125984"/>
  <pageSetup paperSize="9" scale="69" fitToHeight="0" orientation="landscape" r:id="rId1"/>
  <rowBreaks count="1" manualBreakCount="1">
    <brk id="1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2015-12-16T05:49:42Z</dcterms:modified>
</cp:coreProperties>
</file>