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K26" i="2"/>
  <c r="K28"/>
  <c r="K29"/>
  <c r="K27"/>
  <c r="K8"/>
  <c r="K10"/>
  <c r="K11"/>
  <c r="K12"/>
  <c r="K13"/>
  <c r="K14"/>
  <c r="K15"/>
  <c r="K16"/>
  <c r="K17"/>
  <c r="K18"/>
  <c r="K19"/>
  <c r="K20"/>
  <c r="K21"/>
  <c r="K22"/>
  <c r="K23"/>
  <c r="K24"/>
  <c r="K25"/>
  <c r="K9"/>
  <c r="J23"/>
  <c r="J22"/>
  <c r="J21"/>
  <c r="J20"/>
  <c r="J19"/>
  <c r="J18"/>
  <c r="J17"/>
  <c r="J16"/>
  <c r="J15"/>
  <c r="J14"/>
  <c r="J13"/>
  <c r="J12"/>
  <c r="J11"/>
  <c r="J27" s="1"/>
  <c r="J10"/>
  <c r="J28" s="1"/>
  <c r="J9"/>
  <c r="J8" s="1"/>
  <c r="G20"/>
  <c r="G23"/>
  <c r="G13"/>
  <c r="G14"/>
  <c r="B28"/>
  <c r="B29"/>
  <c r="B27"/>
  <c r="I21"/>
  <c r="H21"/>
  <c r="G21"/>
  <c r="I20"/>
  <c r="H20"/>
  <c r="I23"/>
  <c r="H23"/>
  <c r="I15"/>
  <c r="H15"/>
  <c r="G15"/>
  <c r="I14"/>
  <c r="H14"/>
  <c r="I13"/>
  <c r="H13"/>
  <c r="I12"/>
  <c r="H12"/>
  <c r="G12"/>
  <c r="I22"/>
  <c r="H22"/>
  <c r="G22"/>
  <c r="I19"/>
  <c r="H19"/>
  <c r="G19"/>
  <c r="I18"/>
  <c r="H18"/>
  <c r="G18"/>
  <c r="I17"/>
  <c r="H17"/>
  <c r="G17"/>
  <c r="I16"/>
  <c r="H16"/>
  <c r="G16"/>
  <c r="H11"/>
  <c r="H27" s="1"/>
  <c r="I11"/>
  <c r="I27" s="1"/>
  <c r="G11"/>
  <c r="G27" s="1"/>
  <c r="H9"/>
  <c r="H8" s="1"/>
  <c r="I9"/>
  <c r="I29" s="1"/>
  <c r="G9"/>
  <c r="G8" s="1"/>
  <c r="H10"/>
  <c r="I10"/>
  <c r="I28" s="1"/>
  <c r="G10"/>
  <c r="J29" l="1"/>
  <c r="J26" s="1"/>
  <c r="I26"/>
  <c r="I8"/>
  <c r="H29"/>
  <c r="G29"/>
  <c r="G28"/>
  <c r="H28"/>
  <c r="H26"/>
  <c r="G26" l="1"/>
</calcChain>
</file>

<file path=xl/sharedStrings.xml><?xml version="1.0" encoding="utf-8"?>
<sst xmlns="http://schemas.openxmlformats.org/spreadsheetml/2006/main" count="129" uniqueCount="69">
  <si>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</si>
  <si>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</si>
  <si>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</si>
  <si>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</si>
  <si>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</si>
  <si>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</si>
  <si>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</si>
  <si>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</si>
  <si>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</si>
  <si>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</si>
  <si>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</si>
  <si>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</si>
  <si>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</si>
  <si>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</si>
  <si>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</si>
  <si>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</si>
  <si>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</si>
  <si>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</si>
  <si>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</si>
  <si>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</si>
  <si>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</si>
  <si>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</si>
  <si>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 xml:space="preserve">Доведение доли исполненных бюджетных ассигнований, предусмотренных в муниципальной программе </t>
  </si>
  <si>
    <t xml:space="preserve"> не менее 95</t>
  </si>
  <si>
    <t>0505</t>
  </si>
  <si>
    <t xml:space="preserve">Доведение доли исполненных бюджетных ассигнований, предусмотренных в муниципальной программе до 95 % </t>
  </si>
  <si>
    <t>Задача                                                                                                                                                                                       Повышение эффективности исполнения функций в сфере жилищно-коммунального хозяйства, благоустройства и озеленения территории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</si>
  <si>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</si>
  <si>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ЦЕЛЬ: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</si>
  <si>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Директор МКУ"СГХ"</t>
  </si>
  <si>
    <t>И.В. Шайганова</t>
  </si>
  <si>
    <t>018</t>
  </si>
  <si>
    <t>0401</t>
  </si>
  <si>
    <t>0338713</t>
  </si>
  <si>
    <t>121</t>
  </si>
  <si>
    <t>Администрация поселка Горячегорск</t>
  </si>
  <si>
    <t xml:space="preserve">Организация общественных работ для граждан, зарегистрированных в органах службы занятости в целях поиска подходящей работы и безработных граждан </t>
  </si>
  <si>
    <t>025</t>
  </si>
  <si>
    <t>111</t>
  </si>
  <si>
    <t>Администрация поселка Дубинино</t>
  </si>
  <si>
    <t>0338705</t>
  </si>
  <si>
    <t>Обеспечение деятельности (оказание услуг) подведомственных учреждений в сфере жилищно-коммунального хозяйства</t>
  </si>
  <si>
    <t>112</t>
  </si>
  <si>
    <t>244</t>
  </si>
  <si>
    <t>851</t>
  </si>
  <si>
    <t>0338714</t>
  </si>
  <si>
    <t>0501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</si>
  <si>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</t>
  </si>
  <si>
    <t>0338715</t>
  </si>
  <si>
    <t>810</t>
  </si>
  <si>
    <t xml:space="preserve">Реализация временных мер поддержки населения в целях обеспечения доступности коммунальных услуг </t>
  </si>
  <si>
    <t>0502</t>
  </si>
  <si>
    <t>0337578</t>
  </si>
  <si>
    <t>313</t>
  </si>
  <si>
    <t>Субсидии на возмещение разницы между экономически обоснованными расходами по содержанию и эксплуатации бани поселка Дубинино</t>
  </si>
  <si>
    <t>0338716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</si>
  <si>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</si>
  <si>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</si>
  <si>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ГРБС2</t>
  </si>
  <si>
    <t>ГРБС3</t>
  </si>
  <si>
    <t>0337422</t>
  </si>
  <si>
    <t>226</t>
  </si>
  <si>
    <t xml:space="preserve">Субсидии бюджетам муниципальных образований на разработку схем водоснабжения и водоотведения </t>
  </si>
  <si>
    <t>0337571</t>
  </si>
  <si>
    <t xml:space="preserve"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</si>
  <si>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</si>
  <si>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Приложение № 1 
к Паспорту подпрограммы «Обеспечение реализации программы и прочие мероприятия» на 2014-2017
</t>
  </si>
  <si>
    <t>Приложение № 2
к Паспорту подпрограммы «Обеспечение реализации программы и прочие мероприятия» на 2014-2017</t>
  </si>
  <si>
    <t>Итого на период 2014-2017гг.</t>
  </si>
</sst>
</file>

<file path=xl/styles.xml><?xml version="1.0" encoding="utf-8"?>
<styleSheet xmlns="http://schemas.openxmlformats.org/spreadsheetml/2006/main">
  <numFmts count="1">
    <numFmt numFmtId="164" formatCode="#.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2" fontId="6" fillId="0" borderId="4" xfId="0" applyNumberFormat="1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left" vertical="center" wrapText="1"/>
    </xf>
    <xf numFmtId="2" fontId="6" fillId="0" borderId="6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L3" sqref="L3"/>
    </sheetView>
  </sheetViews>
  <sheetFormatPr defaultRowHeight="15.75"/>
  <cols>
    <col min="1" max="1" width="5.7109375" style="1" customWidth="1"/>
    <col min="2" max="2" width="31.28515625" style="1" customWidth="1"/>
    <col min="3" max="4" width="14.7109375" style="1" customWidth="1"/>
    <col min="5" max="8" width="12.28515625" style="1" customWidth="1"/>
    <col min="9" max="9" width="12.28515625" style="17" customWidth="1"/>
    <col min="10" max="10" width="12.28515625" style="1" customWidth="1"/>
    <col min="11" max="16384" width="9.140625" style="1"/>
  </cols>
  <sheetData>
    <row r="1" spans="1:10" ht="93.75" customHeight="1">
      <c r="H1" s="33" t="s">
        <v>66</v>
      </c>
      <c r="I1" s="33"/>
      <c r="J1" s="33"/>
    </row>
    <row r="4" spans="1:10" ht="15.75" customHeight="1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</row>
    <row r="6" spans="1:10" ht="38.25" customHeight="1">
      <c r="A6" s="7" t="s">
        <v>10</v>
      </c>
      <c r="B6" s="2" t="s">
        <v>11</v>
      </c>
      <c r="C6" s="2" t="s">
        <v>12</v>
      </c>
      <c r="D6" s="2" t="s">
        <v>13</v>
      </c>
      <c r="E6" s="2">
        <v>2012</v>
      </c>
      <c r="F6" s="2">
        <v>2013</v>
      </c>
      <c r="G6" s="2">
        <v>2014</v>
      </c>
      <c r="H6" s="2">
        <v>2015</v>
      </c>
      <c r="I6" s="2">
        <v>2016</v>
      </c>
      <c r="J6" s="2">
        <v>2017</v>
      </c>
    </row>
    <row r="7" spans="1:10" ht="51.75" customHeight="1">
      <c r="A7" s="2">
        <v>1</v>
      </c>
      <c r="B7" s="34" t="s">
        <v>27</v>
      </c>
      <c r="C7" s="35"/>
      <c r="D7" s="35"/>
      <c r="E7" s="35"/>
      <c r="F7" s="35"/>
      <c r="G7" s="35"/>
      <c r="H7" s="35"/>
      <c r="I7" s="35"/>
      <c r="J7" s="36"/>
    </row>
    <row r="8" spans="1:10" ht="78.75" customHeight="1">
      <c r="A8" s="2" t="s">
        <v>14</v>
      </c>
      <c r="B8" s="2" t="s">
        <v>22</v>
      </c>
      <c r="C8" s="3" t="s">
        <v>19</v>
      </c>
      <c r="D8" s="4" t="s">
        <v>20</v>
      </c>
      <c r="E8" s="5" t="s">
        <v>23</v>
      </c>
      <c r="F8" s="5" t="s">
        <v>23</v>
      </c>
      <c r="G8" s="5" t="s">
        <v>23</v>
      </c>
      <c r="H8" s="5" t="s">
        <v>23</v>
      </c>
      <c r="I8" s="5" t="s">
        <v>23</v>
      </c>
      <c r="J8" s="5" t="s">
        <v>23</v>
      </c>
    </row>
    <row r="13" spans="1:10" s="6" customFormat="1">
      <c r="A13" s="6" t="s">
        <v>29</v>
      </c>
      <c r="H13" s="6" t="s">
        <v>30</v>
      </c>
    </row>
  </sheetData>
  <mergeCells count="3">
    <mergeCell ref="H1:J1"/>
    <mergeCell ref="B7:J7"/>
    <mergeCell ref="A4:J4"/>
  </mergeCells>
  <phoneticPr fontId="4" type="noConversion"/>
  <pageMargins left="0.16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4"/>
  <sheetViews>
    <sheetView tabSelected="1" zoomScale="82" zoomScaleNormal="82" workbookViewId="0">
      <selection activeCell="F10" sqref="F10"/>
    </sheetView>
  </sheetViews>
  <sheetFormatPr defaultRowHeight="15"/>
  <cols>
    <col min="1" max="1" width="50.5703125" style="22" customWidth="1"/>
    <col min="2" max="2" width="21" style="21" customWidth="1"/>
    <col min="3" max="6" width="11.7109375" style="8" customWidth="1"/>
    <col min="7" max="7" width="11.28515625" style="9" customWidth="1"/>
    <col min="8" max="8" width="10.85546875" style="9" customWidth="1"/>
    <col min="9" max="10" width="11.42578125" style="9" customWidth="1"/>
    <col min="11" max="11" width="16" style="9" customWidth="1"/>
    <col min="12" max="12" width="33.85546875" style="21" customWidth="1"/>
    <col min="13" max="16384" width="9.140625" style="21"/>
  </cols>
  <sheetData>
    <row r="1" spans="1:12" ht="46.5" customHeight="1">
      <c r="K1" s="46" t="s">
        <v>67</v>
      </c>
      <c r="L1" s="46"/>
    </row>
    <row r="3" spans="1:12" ht="15" customHeight="1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5" spans="1:12" ht="28.5" customHeight="1">
      <c r="A5" s="42" t="s">
        <v>2</v>
      </c>
      <c r="B5" s="42" t="s">
        <v>3</v>
      </c>
      <c r="C5" s="50" t="s">
        <v>4</v>
      </c>
      <c r="D5" s="50"/>
      <c r="E5" s="50"/>
      <c r="F5" s="50"/>
      <c r="G5" s="51" t="s">
        <v>15</v>
      </c>
      <c r="H5" s="51"/>
      <c r="I5" s="51"/>
      <c r="J5" s="51"/>
      <c r="K5" s="51"/>
      <c r="L5" s="52" t="s">
        <v>5</v>
      </c>
    </row>
    <row r="6" spans="1:12" ht="34.5" customHeight="1">
      <c r="A6" s="44"/>
      <c r="B6" s="44"/>
      <c r="C6" s="23" t="s">
        <v>6</v>
      </c>
      <c r="D6" s="23" t="s">
        <v>7</v>
      </c>
      <c r="E6" s="23" t="s">
        <v>8</v>
      </c>
      <c r="F6" s="23" t="s">
        <v>9</v>
      </c>
      <c r="G6" s="31">
        <v>2014</v>
      </c>
      <c r="H6" s="31">
        <v>2015</v>
      </c>
      <c r="I6" s="31">
        <v>2016</v>
      </c>
      <c r="J6" s="31">
        <v>2017</v>
      </c>
      <c r="K6" s="32" t="s">
        <v>68</v>
      </c>
      <c r="L6" s="52"/>
    </row>
    <row r="7" spans="1:12" ht="19.5" customHeight="1">
      <c r="A7" s="47" t="s">
        <v>28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9"/>
    </row>
    <row r="8" spans="1:12" s="14" customFormat="1" ht="77.25" customHeight="1">
      <c r="A8" s="26" t="s">
        <v>26</v>
      </c>
      <c r="B8" s="12"/>
      <c r="C8" s="27"/>
      <c r="D8" s="27"/>
      <c r="E8" s="27"/>
      <c r="F8" s="27"/>
      <c r="G8" s="28">
        <f>SUM(G9:G25)</f>
        <v>46394.380000000005</v>
      </c>
      <c r="H8" s="28">
        <f t="shared" ref="H8:I8" si="0">SUM(H9:H25)</f>
        <v>36280.560000000005</v>
      </c>
      <c r="I8" s="28">
        <f t="shared" si="0"/>
        <v>22272.159999999996</v>
      </c>
      <c r="J8" s="28">
        <f t="shared" ref="J8" si="1">SUM(J9:J25)</f>
        <v>22272.159999999996</v>
      </c>
      <c r="K8" s="28">
        <f>SUM(K9:K25)</f>
        <v>127219.26</v>
      </c>
      <c r="L8" s="13" t="s">
        <v>25</v>
      </c>
    </row>
    <row r="9" spans="1:12" ht="17.25" customHeight="1">
      <c r="A9" s="38" t="s">
        <v>36</v>
      </c>
      <c r="B9" s="20" t="s">
        <v>18</v>
      </c>
      <c r="C9" s="15" t="s">
        <v>21</v>
      </c>
      <c r="D9" s="15" t="s">
        <v>32</v>
      </c>
      <c r="E9" s="15" t="s">
        <v>33</v>
      </c>
      <c r="F9" s="15" t="s">
        <v>38</v>
      </c>
      <c r="G9" s="24">
        <f>ROUND(63.39+19.144,2)</f>
        <v>82.53</v>
      </c>
      <c r="H9" s="24">
        <f>ROUND(63.39+19.144,2)</f>
        <v>82.53</v>
      </c>
      <c r="I9" s="24">
        <f>ROUND(63.39+19.144,2)</f>
        <v>82.53</v>
      </c>
      <c r="J9" s="24">
        <f>ROUND(63.39+19.144,2)</f>
        <v>82.53</v>
      </c>
      <c r="K9" s="24">
        <f>SUM(G9:J9)</f>
        <v>330.12</v>
      </c>
      <c r="L9" s="25"/>
    </row>
    <row r="10" spans="1:12" ht="30.75" customHeight="1">
      <c r="A10" s="39"/>
      <c r="B10" s="20" t="s">
        <v>35</v>
      </c>
      <c r="C10" s="15" t="s">
        <v>31</v>
      </c>
      <c r="D10" s="15" t="s">
        <v>32</v>
      </c>
      <c r="E10" s="15" t="s">
        <v>33</v>
      </c>
      <c r="F10" s="15" t="s">
        <v>34</v>
      </c>
      <c r="G10" s="24">
        <f>ROUND(63.389+19.144,2)</f>
        <v>82.53</v>
      </c>
      <c r="H10" s="24">
        <f>ROUND(63.389+19.144,2)</f>
        <v>82.53</v>
      </c>
      <c r="I10" s="24">
        <f>ROUND(63.389+19.144,2)</f>
        <v>82.53</v>
      </c>
      <c r="J10" s="24">
        <f>ROUND(63.389+19.144,2)</f>
        <v>82.53</v>
      </c>
      <c r="K10" s="24">
        <f t="shared" ref="K10:K25" si="2">SUM(G10:J10)</f>
        <v>330.12</v>
      </c>
      <c r="L10" s="25"/>
    </row>
    <row r="11" spans="1:12" ht="30.75" customHeight="1">
      <c r="A11" s="40"/>
      <c r="B11" s="20" t="s">
        <v>39</v>
      </c>
      <c r="C11" s="15" t="s">
        <v>37</v>
      </c>
      <c r="D11" s="15" t="s">
        <v>32</v>
      </c>
      <c r="E11" s="15" t="s">
        <v>33</v>
      </c>
      <c r="F11" s="15" t="s">
        <v>34</v>
      </c>
      <c r="G11" s="24">
        <f>ROUND(63.3894+19.1436,2)</f>
        <v>82.53</v>
      </c>
      <c r="H11" s="24">
        <f>ROUND(63.3894+19.1436,2)</f>
        <v>82.53</v>
      </c>
      <c r="I11" s="24">
        <f>ROUND(63.3894+19.1436,2)</f>
        <v>82.53</v>
      </c>
      <c r="J11" s="24">
        <f>ROUND(63.3894+19.1436,2)</f>
        <v>82.53</v>
      </c>
      <c r="K11" s="24">
        <f t="shared" si="2"/>
        <v>330.12</v>
      </c>
      <c r="L11" s="25"/>
    </row>
    <row r="12" spans="1:12" ht="63.75" customHeight="1">
      <c r="A12" s="18" t="s">
        <v>47</v>
      </c>
      <c r="B12" s="20" t="s">
        <v>18</v>
      </c>
      <c r="C12" s="15" t="s">
        <v>21</v>
      </c>
      <c r="D12" s="15" t="s">
        <v>46</v>
      </c>
      <c r="E12" s="15" t="s">
        <v>48</v>
      </c>
      <c r="F12" s="15" t="s">
        <v>49</v>
      </c>
      <c r="G12" s="24">
        <f>ROUND(143.329,2)</f>
        <v>143.33000000000001</v>
      </c>
      <c r="H12" s="24">
        <f>ROUND(151.929,2)</f>
        <v>151.93</v>
      </c>
      <c r="I12" s="24">
        <f>ROUND(151.929,2)</f>
        <v>151.93</v>
      </c>
      <c r="J12" s="24">
        <f>ROUND(151.929,2)</f>
        <v>151.93</v>
      </c>
      <c r="K12" s="24">
        <f t="shared" si="2"/>
        <v>599.12</v>
      </c>
      <c r="L12" s="13"/>
    </row>
    <row r="13" spans="1:12" ht="22.5" customHeight="1">
      <c r="A13" s="41" t="s">
        <v>50</v>
      </c>
      <c r="B13" s="42" t="s">
        <v>18</v>
      </c>
      <c r="C13" s="15" t="s">
        <v>21</v>
      </c>
      <c r="D13" s="15" t="s">
        <v>51</v>
      </c>
      <c r="E13" s="15" t="s">
        <v>52</v>
      </c>
      <c r="F13" s="15" t="s">
        <v>53</v>
      </c>
      <c r="G13" s="24">
        <f>ROUND(16.4+2872.4+1451.118,2)</f>
        <v>4339.92</v>
      </c>
      <c r="H13" s="24">
        <f>ROUND(16.8+2941.35,2)</f>
        <v>2958.15</v>
      </c>
      <c r="I13" s="24">
        <f>ROUND(7+1224,2)</f>
        <v>1231</v>
      </c>
      <c r="J13" s="24">
        <f>ROUND(7+1224,2)</f>
        <v>1231</v>
      </c>
      <c r="K13" s="24">
        <f t="shared" si="2"/>
        <v>9760.07</v>
      </c>
      <c r="L13" s="25"/>
    </row>
    <row r="14" spans="1:12" ht="21" customHeight="1">
      <c r="A14" s="41"/>
      <c r="B14" s="44"/>
      <c r="C14" s="15" t="s">
        <v>21</v>
      </c>
      <c r="D14" s="15" t="s">
        <v>51</v>
      </c>
      <c r="E14" s="15" t="s">
        <v>52</v>
      </c>
      <c r="F14" s="15" t="s">
        <v>49</v>
      </c>
      <c r="G14" s="24">
        <f>ROUND(20540-1451.118,2)</f>
        <v>19088.88</v>
      </c>
      <c r="H14" s="24">
        <f>ROUND(21033.25,2)</f>
        <v>21033.25</v>
      </c>
      <c r="I14" s="24">
        <f>ROUND(8752,2)</f>
        <v>8752</v>
      </c>
      <c r="J14" s="24">
        <f>ROUND(8752,2)</f>
        <v>8752</v>
      </c>
      <c r="K14" s="24">
        <f t="shared" si="2"/>
        <v>57626.130000000005</v>
      </c>
      <c r="L14" s="25"/>
    </row>
    <row r="15" spans="1:12" ht="51.75" customHeight="1">
      <c r="A15" s="18" t="s">
        <v>54</v>
      </c>
      <c r="B15" s="20" t="s">
        <v>18</v>
      </c>
      <c r="C15" s="15" t="s">
        <v>21</v>
      </c>
      <c r="D15" s="15" t="s">
        <v>51</v>
      </c>
      <c r="E15" s="15" t="s">
        <v>55</v>
      </c>
      <c r="F15" s="15" t="s">
        <v>49</v>
      </c>
      <c r="G15" s="24">
        <f>ROUND(600,2)</f>
        <v>600</v>
      </c>
      <c r="H15" s="24">
        <f>ROUND(630,2)</f>
        <v>630</v>
      </c>
      <c r="I15" s="24">
        <f>ROUND(630,2)</f>
        <v>630</v>
      </c>
      <c r="J15" s="24">
        <f>ROUND(630,2)</f>
        <v>630</v>
      </c>
      <c r="K15" s="24">
        <f t="shared" si="2"/>
        <v>2490</v>
      </c>
      <c r="L15" s="13"/>
    </row>
    <row r="16" spans="1:12" ht="16.5" customHeight="1">
      <c r="A16" s="38" t="s">
        <v>41</v>
      </c>
      <c r="B16" s="42" t="s">
        <v>18</v>
      </c>
      <c r="C16" s="15" t="s">
        <v>21</v>
      </c>
      <c r="D16" s="15" t="s">
        <v>24</v>
      </c>
      <c r="E16" s="15" t="s">
        <v>40</v>
      </c>
      <c r="F16" s="15" t="s">
        <v>38</v>
      </c>
      <c r="G16" s="24">
        <f>ROUND(6366.144+1922.575,2)</f>
        <v>8288.7199999999993</v>
      </c>
      <c r="H16" s="24">
        <f>ROUND(6366.144+1922.575,2)</f>
        <v>8288.7199999999993</v>
      </c>
      <c r="I16" s="24">
        <f>ROUND(6366.144+1922.575,2)</f>
        <v>8288.7199999999993</v>
      </c>
      <c r="J16" s="24">
        <f>ROUND(6366.144+1922.575,2)</f>
        <v>8288.7199999999993</v>
      </c>
      <c r="K16" s="24">
        <f t="shared" si="2"/>
        <v>33154.879999999997</v>
      </c>
      <c r="L16" s="13"/>
    </row>
    <row r="17" spans="1:12" ht="16.5" customHeight="1">
      <c r="A17" s="39"/>
      <c r="B17" s="43"/>
      <c r="C17" s="15" t="s">
        <v>21</v>
      </c>
      <c r="D17" s="15" t="s">
        <v>24</v>
      </c>
      <c r="E17" s="15" t="s">
        <v>40</v>
      </c>
      <c r="F17" s="15" t="s">
        <v>42</v>
      </c>
      <c r="G17" s="24">
        <f>ROUND(34.32+30,2)</f>
        <v>64.319999999999993</v>
      </c>
      <c r="H17" s="24">
        <f>ROUND(36.036+31.5,2)</f>
        <v>67.540000000000006</v>
      </c>
      <c r="I17" s="24">
        <f>ROUND(36.036+31.5,2)</f>
        <v>67.540000000000006</v>
      </c>
      <c r="J17" s="24">
        <f>ROUND(36.036+31.5,2)</f>
        <v>67.540000000000006</v>
      </c>
      <c r="K17" s="24">
        <f t="shared" si="2"/>
        <v>266.94000000000005</v>
      </c>
      <c r="L17" s="25"/>
    </row>
    <row r="18" spans="1:12" ht="16.5" customHeight="1">
      <c r="A18" s="39"/>
      <c r="B18" s="43"/>
      <c r="C18" s="15" t="s">
        <v>21</v>
      </c>
      <c r="D18" s="15" t="s">
        <v>24</v>
      </c>
      <c r="E18" s="15" t="s">
        <v>40</v>
      </c>
      <c r="F18" s="15" t="s">
        <v>43</v>
      </c>
      <c r="G18" s="24">
        <f>ROUND(520+141.05325+80+400+55.3+400,2)</f>
        <v>1596.35</v>
      </c>
      <c r="H18" s="24">
        <f>ROUND(546+156.56911+88.4+442+61.1+442,2)</f>
        <v>1736.07</v>
      </c>
      <c r="I18" s="24">
        <f>ROUND(546+156.56911+88.4+442+61.1+442,2)</f>
        <v>1736.07</v>
      </c>
      <c r="J18" s="24">
        <f>ROUND(546+156.56911+88.4+442+61.1+442,2)</f>
        <v>1736.07</v>
      </c>
      <c r="K18" s="24">
        <f t="shared" si="2"/>
        <v>6804.5599999999995</v>
      </c>
      <c r="L18" s="25"/>
    </row>
    <row r="19" spans="1:12" ht="16.5" customHeight="1">
      <c r="A19" s="39"/>
      <c r="B19" s="44"/>
      <c r="C19" s="15" t="s">
        <v>21</v>
      </c>
      <c r="D19" s="15" t="s">
        <v>24</v>
      </c>
      <c r="E19" s="15" t="s">
        <v>40</v>
      </c>
      <c r="F19" s="15" t="s">
        <v>44</v>
      </c>
      <c r="G19" s="24">
        <f>ROUND(245.32,2)</f>
        <v>245.32</v>
      </c>
      <c r="H19" s="24">
        <f>ROUND(271.0786,2)</f>
        <v>271.08</v>
      </c>
      <c r="I19" s="24">
        <f>ROUND(271.0786,2)</f>
        <v>271.08</v>
      </c>
      <c r="J19" s="24">
        <f>ROUND(271.0786,2)</f>
        <v>271.08</v>
      </c>
      <c r="K19" s="24">
        <f t="shared" si="2"/>
        <v>1058.56</v>
      </c>
      <c r="L19" s="25"/>
    </row>
    <row r="20" spans="1:12" ht="15.75" customHeight="1">
      <c r="A20" s="39"/>
      <c r="B20" s="42" t="s">
        <v>35</v>
      </c>
      <c r="C20" s="15" t="s">
        <v>31</v>
      </c>
      <c r="D20" s="15" t="s">
        <v>24</v>
      </c>
      <c r="E20" s="15" t="s">
        <v>40</v>
      </c>
      <c r="F20" s="15" t="s">
        <v>34</v>
      </c>
      <c r="G20" s="24">
        <f>ROUND(431.976+133.985+15.44+4.663-25.23,2)</f>
        <v>560.83000000000004</v>
      </c>
      <c r="H20" s="24">
        <f>ROUND(439.962+136.46,2)</f>
        <v>576.41999999999996</v>
      </c>
      <c r="I20" s="24">
        <f>ROUND(439.962+136.46,2)</f>
        <v>576.41999999999996</v>
      </c>
      <c r="J20" s="24">
        <f>ROUND(439.962+136.46,2)</f>
        <v>576.41999999999996</v>
      </c>
      <c r="K20" s="24">
        <f t="shared" si="2"/>
        <v>2290.09</v>
      </c>
      <c r="L20" s="25"/>
    </row>
    <row r="21" spans="1:12" ht="17.25" customHeight="1">
      <c r="A21" s="40"/>
      <c r="B21" s="43"/>
      <c r="C21" s="15" t="s">
        <v>31</v>
      </c>
      <c r="D21" s="15" t="s">
        <v>24</v>
      </c>
      <c r="E21" s="15" t="s">
        <v>40</v>
      </c>
      <c r="F21" s="15" t="s">
        <v>43</v>
      </c>
      <c r="G21" s="24">
        <f>ROUND(44.386+116.805,2)</f>
        <v>161.19</v>
      </c>
      <c r="H21" s="24">
        <f>ROUND(46.105+123.15,2)</f>
        <v>169.26</v>
      </c>
      <c r="I21" s="24">
        <f>ROUND(46.105+123.15,2)</f>
        <v>169.26</v>
      </c>
      <c r="J21" s="24">
        <f>ROUND(46.105+123.15,2)</f>
        <v>169.26</v>
      </c>
      <c r="K21" s="24">
        <f t="shared" si="2"/>
        <v>668.97</v>
      </c>
      <c r="L21" s="25"/>
    </row>
    <row r="22" spans="1:12" ht="168.75" customHeight="1">
      <c r="A22" s="19" t="s">
        <v>64</v>
      </c>
      <c r="B22" s="20" t="s">
        <v>18</v>
      </c>
      <c r="C22" s="15" t="s">
        <v>21</v>
      </c>
      <c r="D22" s="15" t="s">
        <v>24</v>
      </c>
      <c r="E22" s="15" t="s">
        <v>45</v>
      </c>
      <c r="F22" s="15" t="s">
        <v>43</v>
      </c>
      <c r="G22" s="24">
        <f>ROUND(124.1,2)</f>
        <v>124.1</v>
      </c>
      <c r="H22" s="24">
        <f>ROUND(130.3,2)</f>
        <v>130.30000000000001</v>
      </c>
      <c r="I22" s="24">
        <f>ROUND(130.3,2)</f>
        <v>130.30000000000001</v>
      </c>
      <c r="J22" s="24">
        <f>ROUND(130.3,2)</f>
        <v>130.30000000000001</v>
      </c>
      <c r="K22" s="24">
        <f t="shared" si="2"/>
        <v>515</v>
      </c>
      <c r="L22" s="25"/>
    </row>
    <row r="23" spans="1:12" ht="62.25" customHeight="1">
      <c r="A23" s="19" t="s">
        <v>57</v>
      </c>
      <c r="B23" s="20" t="s">
        <v>35</v>
      </c>
      <c r="C23" s="15" t="s">
        <v>31</v>
      </c>
      <c r="D23" s="15" t="s">
        <v>24</v>
      </c>
      <c r="E23" s="15" t="s">
        <v>56</v>
      </c>
      <c r="F23" s="15" t="s">
        <v>34</v>
      </c>
      <c r="G23" s="24">
        <f>ROUND(15.44+4.663+25.23,2)</f>
        <v>45.33</v>
      </c>
      <c r="H23" s="24">
        <f>ROUND(15.552+4.698,2)</f>
        <v>20.25</v>
      </c>
      <c r="I23" s="24">
        <f>ROUND(15.552+4.698,2)</f>
        <v>20.25</v>
      </c>
      <c r="J23" s="24">
        <f>ROUND(15.552+4.698,2)</f>
        <v>20.25</v>
      </c>
      <c r="K23" s="24">
        <f t="shared" si="2"/>
        <v>106.08</v>
      </c>
      <c r="L23" s="25"/>
    </row>
    <row r="24" spans="1:12" ht="35.25" customHeight="1">
      <c r="A24" s="19" t="s">
        <v>62</v>
      </c>
      <c r="B24" s="20" t="s">
        <v>18</v>
      </c>
      <c r="C24" s="15" t="s">
        <v>21</v>
      </c>
      <c r="D24" s="15" t="s">
        <v>24</v>
      </c>
      <c r="E24" s="15" t="s">
        <v>60</v>
      </c>
      <c r="F24" s="15" t="s">
        <v>61</v>
      </c>
      <c r="G24" s="24">
        <v>2288.5</v>
      </c>
      <c r="H24" s="24">
        <v>0</v>
      </c>
      <c r="I24" s="24">
        <v>0</v>
      </c>
      <c r="J24" s="24">
        <v>0</v>
      </c>
      <c r="K24" s="24">
        <f t="shared" si="2"/>
        <v>2288.5</v>
      </c>
      <c r="L24" s="25"/>
    </row>
    <row r="25" spans="1:12" ht="170.25" customHeight="1">
      <c r="A25" s="19" t="s">
        <v>65</v>
      </c>
      <c r="B25" s="20" t="s">
        <v>18</v>
      </c>
      <c r="C25" s="15" t="s">
        <v>21</v>
      </c>
      <c r="D25" s="15" t="s">
        <v>24</v>
      </c>
      <c r="E25" s="15" t="s">
        <v>63</v>
      </c>
      <c r="F25" s="15" t="s">
        <v>43</v>
      </c>
      <c r="G25" s="24">
        <v>8600</v>
      </c>
      <c r="H25" s="24">
        <v>0</v>
      </c>
      <c r="I25" s="24">
        <v>0</v>
      </c>
      <c r="J25" s="24">
        <v>0</v>
      </c>
      <c r="K25" s="24">
        <f t="shared" si="2"/>
        <v>8600</v>
      </c>
      <c r="L25" s="25"/>
    </row>
    <row r="26" spans="1:12" s="14" customFormat="1" ht="14.25">
      <c r="A26" s="29" t="s">
        <v>16</v>
      </c>
      <c r="B26" s="12"/>
      <c r="C26" s="27"/>
      <c r="D26" s="27"/>
      <c r="E26" s="27"/>
      <c r="F26" s="27"/>
      <c r="G26" s="28">
        <f>SUM(G27:G29)</f>
        <v>46394.38</v>
      </c>
      <c r="H26" s="28">
        <f>SUM(H27:H29)</f>
        <v>36280.560000000005</v>
      </c>
      <c r="I26" s="28">
        <f>SUM(I27:I29)</f>
        <v>22272.160000000003</v>
      </c>
      <c r="J26" s="28">
        <f>SUM(J27:J29)</f>
        <v>22272.160000000003</v>
      </c>
      <c r="K26" s="28">
        <f>SUM(K27:K29)</f>
        <v>127219.26000000001</v>
      </c>
      <c r="L26" s="12"/>
    </row>
    <row r="27" spans="1:12" s="14" customFormat="1" ht="28.5" customHeight="1">
      <c r="A27" s="30" t="s">
        <v>17</v>
      </c>
      <c r="B27" s="25" t="str">
        <f>B11</f>
        <v>Администрация поселка Дубинино</v>
      </c>
      <c r="C27" s="23"/>
      <c r="D27" s="23"/>
      <c r="E27" s="23"/>
      <c r="F27" s="23"/>
      <c r="G27" s="24">
        <f>G11</f>
        <v>82.53</v>
      </c>
      <c r="H27" s="24">
        <f>H11</f>
        <v>82.53</v>
      </c>
      <c r="I27" s="24">
        <f>I11</f>
        <v>82.53</v>
      </c>
      <c r="J27" s="24">
        <f>J11</f>
        <v>82.53</v>
      </c>
      <c r="K27" s="28">
        <f>SUM(G27:J27)</f>
        <v>330.12</v>
      </c>
      <c r="L27" s="12"/>
    </row>
    <row r="28" spans="1:12" ht="30" customHeight="1">
      <c r="A28" s="30" t="s">
        <v>58</v>
      </c>
      <c r="B28" s="20" t="str">
        <f>B10</f>
        <v>Администрация поселка Горячегорск</v>
      </c>
      <c r="C28" s="15"/>
      <c r="D28" s="15"/>
      <c r="E28" s="15"/>
      <c r="F28" s="15"/>
      <c r="G28" s="24">
        <f>G10+G20+G21+G23</f>
        <v>849.88</v>
      </c>
      <c r="H28" s="24">
        <f>H10+H20+H21+H23</f>
        <v>848.45999999999992</v>
      </c>
      <c r="I28" s="24">
        <f>I10+I20+I21+I23</f>
        <v>848.45999999999992</v>
      </c>
      <c r="J28" s="24">
        <f>J10+J20+J21+J23</f>
        <v>848.45999999999992</v>
      </c>
      <c r="K28" s="28">
        <f t="shared" ref="K28:K29" si="3">SUM(G28:J28)</f>
        <v>3395.2599999999998</v>
      </c>
      <c r="L28" s="25"/>
    </row>
    <row r="29" spans="1:12" ht="17.25" customHeight="1">
      <c r="A29" s="30" t="s">
        <v>59</v>
      </c>
      <c r="B29" s="25" t="str">
        <f>B22</f>
        <v>МКУ "СГХ"</v>
      </c>
      <c r="C29" s="15"/>
      <c r="D29" s="15"/>
      <c r="E29" s="15"/>
      <c r="F29" s="15"/>
      <c r="G29" s="24">
        <f>G9+G12+G13+G14+G15+G16+G17+G18+G19+G22+G24+G25</f>
        <v>45461.969999999994</v>
      </c>
      <c r="H29" s="24">
        <f t="shared" ref="H29:I29" si="4">H9+H12+H13+H14+H15+H16+H17+H18+H19+H22+H24+H25</f>
        <v>35349.570000000007</v>
      </c>
      <c r="I29" s="24">
        <f t="shared" si="4"/>
        <v>21341.170000000002</v>
      </c>
      <c r="J29" s="24">
        <f t="shared" ref="J29" si="5">J9+J12+J13+J14+J15+J16+J17+J18+J19+J22+J24+J25</f>
        <v>21341.170000000002</v>
      </c>
      <c r="K29" s="28">
        <f t="shared" si="3"/>
        <v>123493.88</v>
      </c>
      <c r="L29" s="25"/>
    </row>
    <row r="34" spans="1:11" s="16" customFormat="1">
      <c r="A34" s="10" t="s">
        <v>29</v>
      </c>
      <c r="G34" s="11"/>
      <c r="H34" s="11" t="s">
        <v>30</v>
      </c>
      <c r="I34" s="11"/>
      <c r="J34" s="11"/>
      <c r="K34" s="11"/>
    </row>
  </sheetData>
  <mergeCells count="14">
    <mergeCell ref="A3:L3"/>
    <mergeCell ref="K1:L1"/>
    <mergeCell ref="A7:L7"/>
    <mergeCell ref="A5:A6"/>
    <mergeCell ref="B5:B6"/>
    <mergeCell ref="C5:F5"/>
    <mergeCell ref="G5:K5"/>
    <mergeCell ref="L5:L6"/>
    <mergeCell ref="A9:A11"/>
    <mergeCell ref="A13:A14"/>
    <mergeCell ref="B16:B19"/>
    <mergeCell ref="B13:B14"/>
    <mergeCell ref="A16:A21"/>
    <mergeCell ref="B20:B21"/>
  </mergeCells>
  <phoneticPr fontId="4" type="noConversion"/>
  <pageMargins left="0.37" right="0.15748031496062992" top="0.15748031496062992" bottom="0.19685039370078741" header="0.51181102362204722" footer="0.15748031496062992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2014-10-10T06:00:56Z</dcterms:modified>
</cp:coreProperties>
</file>