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Лист1!$A$1:$P$149</definedName>
  </definedNames>
  <calcPr calcId="144525" refMode="R1C1"/>
</workbook>
</file>

<file path=xl/calcChain.xml><?xml version="1.0" encoding="utf-8"?>
<calcChain xmlns="http://schemas.openxmlformats.org/spreadsheetml/2006/main">
  <c r="L68" i="1" l="1"/>
  <c r="L54" i="1"/>
  <c r="L41" i="1" l="1"/>
  <c r="O109" i="1"/>
  <c r="L95" i="1"/>
  <c r="L94" i="1"/>
  <c r="L90" i="1"/>
  <c r="L89" i="1" s="1"/>
  <c r="O80" i="1"/>
  <c r="O78" i="1"/>
  <c r="O77" i="1"/>
  <c r="O76" i="1"/>
  <c r="O75" i="1"/>
  <c r="O74" i="1"/>
  <c r="O73" i="1"/>
  <c r="O71" i="1"/>
  <c r="O69" i="1"/>
  <c r="O68" i="1"/>
  <c r="L79" i="1"/>
  <c r="L67" i="1" s="1"/>
  <c r="L52" i="1" s="1"/>
  <c r="I67" i="1"/>
  <c r="O67" i="1" s="1"/>
  <c r="J67" i="1"/>
  <c r="M67" i="1"/>
  <c r="N67" i="1"/>
  <c r="O70" i="1"/>
  <c r="O72" i="1"/>
  <c r="O66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50" i="1"/>
  <c r="O49" i="1"/>
  <c r="L22" i="1"/>
  <c r="L21" i="1" s="1"/>
  <c r="L20" i="1" s="1"/>
  <c r="L19" i="1" s="1"/>
  <c r="J126" i="1"/>
  <c r="O79" i="1" l="1"/>
  <c r="O22" i="1"/>
  <c r="J95" i="1"/>
  <c r="J94" i="1"/>
  <c r="J21" i="1"/>
  <c r="O90" i="1"/>
  <c r="O105" i="1"/>
  <c r="O107" i="1"/>
  <c r="J54" i="1"/>
  <c r="O64" i="1"/>
  <c r="O47" i="1"/>
  <c r="J41" i="1"/>
  <c r="J20" i="1" l="1"/>
  <c r="J19" i="1" s="1"/>
  <c r="M126" i="1"/>
  <c r="N126" i="1" l="1"/>
  <c r="L126" i="1"/>
  <c r="I126" i="1"/>
  <c r="M89" i="1" l="1"/>
  <c r="N89" i="1"/>
  <c r="I89" i="1"/>
  <c r="O89" i="1" l="1"/>
  <c r="O57" i="1"/>
  <c r="O55" i="1" l="1"/>
  <c r="N41" i="1" l="1"/>
  <c r="M41" i="1"/>
  <c r="O43" i="1"/>
  <c r="O42" i="1"/>
  <c r="N21" i="1" l="1"/>
  <c r="N20" i="1" s="1"/>
  <c r="M21" i="1"/>
  <c r="M20" i="1" s="1"/>
  <c r="I21" i="1"/>
  <c r="O21" i="1" l="1"/>
  <c r="N131" i="1"/>
  <c r="O128" i="1"/>
  <c r="O129" i="1"/>
  <c r="O127" i="1"/>
  <c r="N125" i="1"/>
  <c r="N124" i="1" s="1"/>
  <c r="N14" i="1" s="1"/>
  <c r="N112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6" i="1"/>
  <c r="O108" i="1"/>
  <c r="O91" i="1"/>
  <c r="N110" i="1"/>
  <c r="N88" i="1" s="1"/>
  <c r="N87" i="1" s="1"/>
  <c r="O58" i="1"/>
  <c r="O59" i="1"/>
  <c r="O60" i="1"/>
  <c r="O61" i="1"/>
  <c r="O62" i="1"/>
  <c r="O63" i="1"/>
  <c r="O65" i="1"/>
  <c r="O56" i="1"/>
  <c r="N54" i="1"/>
  <c r="N53" i="1"/>
  <c r="O44" i="1"/>
  <c r="O45" i="1"/>
  <c r="O46" i="1"/>
  <c r="O48" i="1"/>
  <c r="N19" i="1" l="1"/>
  <c r="N52" i="1"/>
  <c r="N51" i="1" s="1"/>
  <c r="L131" i="1"/>
  <c r="M131" i="1"/>
  <c r="J131" i="1"/>
  <c r="J125" i="1" s="1"/>
  <c r="J124" i="1" s="1"/>
  <c r="J14" i="1" s="1"/>
  <c r="I131" i="1"/>
  <c r="O138" i="1"/>
  <c r="O137" i="1"/>
  <c r="O136" i="1"/>
  <c r="O135" i="1"/>
  <c r="O134" i="1"/>
  <c r="O133" i="1"/>
  <c r="O132" i="1"/>
  <c r="O126" i="1"/>
  <c r="L112" i="1"/>
  <c r="M112" i="1"/>
  <c r="J112" i="1"/>
  <c r="I112" i="1"/>
  <c r="O112" i="1" s="1"/>
  <c r="O123" i="1"/>
  <c r="O122" i="1"/>
  <c r="O121" i="1"/>
  <c r="O120" i="1"/>
  <c r="O119" i="1"/>
  <c r="O118" i="1"/>
  <c r="O117" i="1"/>
  <c r="O116" i="1"/>
  <c r="O115" i="1"/>
  <c r="O114" i="1"/>
  <c r="O113" i="1"/>
  <c r="L110" i="1"/>
  <c r="L88" i="1" s="1"/>
  <c r="L87" i="1" s="1"/>
  <c r="M110" i="1"/>
  <c r="J110" i="1"/>
  <c r="J88" i="1" s="1"/>
  <c r="J87" i="1" s="1"/>
  <c r="I110" i="1"/>
  <c r="O111" i="1"/>
  <c r="L53" i="1"/>
  <c r="L51" i="1" s="1"/>
  <c r="M53" i="1"/>
  <c r="J53" i="1"/>
  <c r="I53" i="1"/>
  <c r="J52" i="1"/>
  <c r="M54" i="1"/>
  <c r="I54" i="1"/>
  <c r="I52" i="1" s="1"/>
  <c r="I41" i="1"/>
  <c r="O41" i="1" s="1"/>
  <c r="O20" i="1" s="1"/>
  <c r="L13" i="1" l="1"/>
  <c r="M88" i="1"/>
  <c r="M87" i="1" s="1"/>
  <c r="O54" i="1"/>
  <c r="I51" i="1"/>
  <c r="M52" i="1"/>
  <c r="O52" i="1" s="1"/>
  <c r="J51" i="1"/>
  <c r="J13" i="1" s="1"/>
  <c r="O53" i="1"/>
  <c r="J12" i="1"/>
  <c r="L125" i="1"/>
  <c r="L124" i="1" s="1"/>
  <c r="L14" i="1" s="1"/>
  <c r="O131" i="1"/>
  <c r="N13" i="1"/>
  <c r="I125" i="1"/>
  <c r="M125" i="1"/>
  <c r="M124" i="1" s="1"/>
  <c r="I88" i="1"/>
  <c r="I87" i="1" s="1"/>
  <c r="O110" i="1"/>
  <c r="M19" i="1"/>
  <c r="I20" i="1"/>
  <c r="I19" i="1" s="1"/>
  <c r="L12" i="1" l="1"/>
  <c r="I13" i="1"/>
  <c r="O19" i="1"/>
  <c r="M51" i="1"/>
  <c r="O51" i="1" s="1"/>
  <c r="I124" i="1"/>
  <c r="O125" i="1"/>
  <c r="O88" i="1"/>
  <c r="N12" i="1"/>
  <c r="M14" i="1"/>
  <c r="M13" i="1"/>
  <c r="M12" i="1" s="1"/>
  <c r="O87" i="1" l="1"/>
  <c r="I14" i="1"/>
  <c r="O124" i="1"/>
  <c r="O13" i="1" l="1"/>
  <c r="I12" i="1"/>
  <c r="O14" i="1"/>
  <c r="O12" i="1"/>
</calcChain>
</file>

<file path=xl/sharedStrings.xml><?xml version="1.0" encoding="utf-8"?>
<sst xmlns="http://schemas.openxmlformats.org/spreadsheetml/2006/main" count="394" uniqueCount="141">
  <si>
    <t>Информация о распределении планируемых расходов по отдельным мероприятиям программы, подпрограммам муниципальной программы «Развитие культуры»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</si>
  <si>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</si>
  <si>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</si>
  <si>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</si>
  <si>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Код бюджетной классификации</t>
  </si>
  <si>
    <t>Расходы     (тыс.руб.), годы</t>
  </si>
  <si>
    <t>(тыс. руб.), годы</t>
  </si>
  <si>
    <t>ГРБС</t>
  </si>
  <si>
    <t>Рз Пр</t>
  </si>
  <si>
    <t>ЦСР</t>
  </si>
  <si>
    <t>Муниципальная программа</t>
  </si>
  <si>
    <t>« Развитие культуры» на 2014-2016гг.</t>
  </si>
  <si>
    <t>всего расходные обязательства по программе</t>
  </si>
  <si>
    <t>Х</t>
  </si>
  <si>
    <t>в том числе по ГРБС: Отдел культуры Администрации города Шарыпово</t>
  </si>
  <si>
    <t>О31</t>
  </si>
  <si>
    <t>в том числе по ГРБС: Администрация города Шарыпово</t>
  </si>
  <si>
    <t>ОО5</t>
  </si>
  <si>
    <t>Подпрограмма 1</t>
  </si>
  <si>
    <t>«Сохранение культурного наследия»</t>
  </si>
  <si>
    <t>Задача 1</t>
  </si>
  <si>
    <t>«Развитие библиотечного дела»</t>
  </si>
  <si>
    <t>О801</t>
  </si>
  <si>
    <t>О518521</t>
  </si>
  <si>
    <t>О518734</t>
  </si>
  <si>
    <t>О518748</t>
  </si>
  <si>
    <t>О517481</t>
  </si>
  <si>
    <t>О511022</t>
  </si>
  <si>
    <t>О518535</t>
  </si>
  <si>
    <t>О517488</t>
  </si>
  <si>
    <t>Задача 2</t>
  </si>
  <si>
    <t>«Развитие музейного дела»</t>
  </si>
  <si>
    <t>всего расходные обязательства</t>
  </si>
  <si>
    <t>О518522</t>
  </si>
  <si>
    <t>Подпрограмма 2</t>
  </si>
  <si>
    <t>«Поддержка искусства и народного творчества»</t>
  </si>
  <si>
    <t>в том числе по ГРБС: Муниципальное казенное учреждение «Управление капитального строительства»</t>
  </si>
  <si>
    <t>О528734</t>
  </si>
  <si>
    <t>О528748</t>
  </si>
  <si>
    <t>О527481</t>
  </si>
  <si>
    <t>О521022</t>
  </si>
  <si>
    <t>О528760</t>
  </si>
  <si>
    <t>О527483</t>
  </si>
  <si>
    <t>О528751</t>
  </si>
  <si>
    <t>О527426</t>
  </si>
  <si>
    <t>Задача 3</t>
  </si>
  <si>
    <t>«Сохранение и развитие традиционной народной культуры"</t>
  </si>
  <si>
    <t>"Поддержка творческих инициатив населения, творческих союзов и организаций"</t>
  </si>
  <si>
    <t>Задача 4</t>
  </si>
  <si>
    <t>"Организация и проведение культурных событий, в том числе на межрегиональном и международном уровне"</t>
  </si>
  <si>
    <t>Подпрограмма 3</t>
  </si>
  <si>
    <t>«Обеспечение условий реализации программы и прочие мероприятия»</t>
  </si>
  <si>
    <t>«Развитие системы непрерывного профессионального образования в области культуры»</t>
  </si>
  <si>
    <t>О702</t>
  </si>
  <si>
    <t>в том числе по ГРБС:  Отдел культуры Администрации города Шарыпово</t>
  </si>
  <si>
    <t>О804</t>
  </si>
  <si>
    <t>О538734</t>
  </si>
  <si>
    <t>О707</t>
  </si>
  <si>
    <t>О538510</t>
  </si>
  <si>
    <t>О538528</t>
  </si>
  <si>
    <t>О538579</t>
  </si>
  <si>
    <t>О538748</t>
  </si>
  <si>
    <t>О538788</t>
  </si>
  <si>
    <t>О531022</t>
  </si>
  <si>
    <t>«Внедрение информационно-комуникационных технологий в отрасли «культура», развитие информационных ресурсов»</t>
  </si>
  <si>
    <t>О538529</t>
  </si>
  <si>
    <t>О538531</t>
  </si>
  <si>
    <t>О538532</t>
  </si>
  <si>
    <t>О537488</t>
  </si>
  <si>
    <t>О538535</t>
  </si>
  <si>
    <t>О538533</t>
  </si>
  <si>
    <t>О538534</t>
  </si>
  <si>
    <t>О537485</t>
  </si>
  <si>
    <t>О538530</t>
  </si>
  <si>
    <t>«Развитие инфраструктуры отрасли «культура»</t>
  </si>
  <si>
    <t>Подпрограмма 4</t>
  </si>
  <si>
    <t>«Развитие архивного дела в городе Шарыпово»</t>
  </si>
  <si>
    <t>«Создание нормативных условий хранения архивных документов, исключающих их хищение и утрату»</t>
  </si>
  <si>
    <t>О113</t>
  </si>
  <si>
    <t>О547477</t>
  </si>
  <si>
    <t>О548535</t>
  </si>
  <si>
    <t>«Формирование современной информационно-технологической инфраструктуры архива города»</t>
  </si>
  <si>
    <t>О548536</t>
  </si>
  <si>
    <t>О547475</t>
  </si>
  <si>
    <t>О548731</t>
  </si>
  <si>
    <t>О547478</t>
  </si>
  <si>
    <t>О548732</t>
  </si>
  <si>
    <t>О547479</t>
  </si>
  <si>
    <t>О548733</t>
  </si>
  <si>
    <t>О518520,  0510085200</t>
  </si>
  <si>
    <t>О511021, 0510010210</t>
  </si>
  <si>
    <t>О518534, 05100L1440</t>
  </si>
  <si>
    <t>О518533, 0510085330</t>
  </si>
  <si>
    <t>О515144, 0510051440</t>
  </si>
  <si>
    <t>611, 612</t>
  </si>
  <si>
    <t>О518522, 0510085220</t>
  </si>
  <si>
    <t>О528523,  0520085230</t>
  </si>
  <si>
    <t>О528524,   0520085240</t>
  </si>
  <si>
    <t>О521021,   0520010210</t>
  </si>
  <si>
    <t>О528525, 0520085250</t>
  </si>
  <si>
    <t>О521021, 0520010210</t>
  </si>
  <si>
    <t>О538527,  0530085270</t>
  </si>
  <si>
    <t>О538526, 0530085260</t>
  </si>
  <si>
    <t>О538516,   0530085160</t>
  </si>
  <si>
    <t>О531021,  0530010210</t>
  </si>
  <si>
    <t>О521031, 0520010310</t>
  </si>
  <si>
    <t>О521032, 0520010320</t>
  </si>
  <si>
    <t>О531031, 0530010310</t>
  </si>
  <si>
    <t>О531032,   0530010320</t>
  </si>
  <si>
    <t>121, 244</t>
  </si>
  <si>
    <t>О547519, 0540075190</t>
  </si>
  <si>
    <t>О510085180</t>
  </si>
  <si>
    <t>Итого на 2014-2018 годы</t>
  </si>
  <si>
    <t>0510010220</t>
  </si>
  <si>
    <t>О510074880</t>
  </si>
  <si>
    <t>0520010220</t>
  </si>
  <si>
    <t>0530010220</t>
  </si>
  <si>
    <t>О537482</t>
  </si>
  <si>
    <t xml:space="preserve">Начальник Отдела культуры </t>
  </si>
  <si>
    <t>администрации города Шарыпово                                                                                         М.А. Шереметьева</t>
  </si>
  <si>
    <t>О517511, 0510075110</t>
  </si>
  <si>
    <t>О5100S4490</t>
  </si>
  <si>
    <t>О5100S4810</t>
  </si>
  <si>
    <t>О5100S4880</t>
  </si>
  <si>
    <t>О5100S4800</t>
  </si>
  <si>
    <t>О527511, 0520075110</t>
  </si>
  <si>
    <t>О5200S4810</t>
  </si>
  <si>
    <t>621, 622</t>
  </si>
  <si>
    <t>О5200S4830</t>
  </si>
  <si>
    <t>О537511, 05300075110</t>
  </si>
  <si>
    <t>111, 112, 119, 244</t>
  </si>
  <si>
    <t>121, 122, 129, 244</t>
  </si>
  <si>
    <t>О5300S4810</t>
  </si>
  <si>
    <t xml:space="preserve">2016 год </t>
  </si>
  <si>
    <t xml:space="preserve"> </t>
  </si>
  <si>
    <t>2014 год</t>
  </si>
  <si>
    <t>2015 год</t>
  </si>
  <si>
    <t xml:space="preserve">2017 год </t>
  </si>
  <si>
    <t xml:space="preserve">2018 год </t>
  </si>
  <si>
    <t>Приложение № 10  к Постановлению                                                                     администрации города Шарыпово от 14.04.2016 г. №50</t>
  </si>
  <si>
    <r>
      <t xml:space="preserve">
Приложение № 15 к муниципальной программе
 «Развитие культуры»
 от 03.10.2013  г. № 23</t>
    </r>
    <r>
      <rPr>
        <u/>
        <sz val="11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</si>
</sst>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79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indent="15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/>
    </xf>
    <xf numFmtId="164" fontId="6" fillId="0" borderId="1" xfId="1" applyFont="1" applyFill="1" applyBorder="1" applyAlignment="1">
      <alignment vertical="top"/>
    </xf>
    <xf numFmtId="164" fontId="7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164" fontId="4" fillId="0" borderId="1" xfId="1" applyFont="1" applyFill="1" applyBorder="1" applyAlignment="1">
      <alignment vertical="top"/>
    </xf>
    <xf numFmtId="164" fontId="4" fillId="0" borderId="1" xfId="1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center" vertical="distributed"/>
    </xf>
    <xf numFmtId="164" fontId="4" fillId="0" borderId="1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1" applyFont="1" applyFill="1" applyBorder="1" applyAlignment="1">
      <alignment horizontal="center" vertical="top"/>
    </xf>
    <xf numFmtId="164" fontId="4" fillId="0" borderId="2" xfId="1" applyFont="1" applyFill="1" applyBorder="1" applyAlignment="1">
      <alignment horizontal="center" vertical="top"/>
    </xf>
    <xf numFmtId="164" fontId="4" fillId="0" borderId="3" xfId="1" applyFont="1" applyFill="1" applyBorder="1" applyAlignment="1">
      <alignment horizontal="center" vertical="top"/>
    </xf>
    <xf numFmtId="164" fontId="4" fillId="0" borderId="1" xfId="1" applyFont="1" applyFill="1" applyBorder="1" applyAlignment="1">
      <alignment horizontal="center" vertical="top" wrapText="1"/>
    </xf>
    <xf numFmtId="164" fontId="4" fillId="0" borderId="2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/>
    <xf numFmtId="0" fontId="11" fillId="0" borderId="6" xfId="0" applyFont="1" applyFill="1" applyBorder="1"/>
    <xf numFmtId="164" fontId="5" fillId="0" borderId="2" xfId="1" applyFont="1" applyFill="1" applyBorder="1" applyAlignment="1">
      <alignment horizontal="center" vertical="center" wrapText="1"/>
    </xf>
    <xf numFmtId="164" fontId="5" fillId="0" borderId="3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distributed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1" applyFont="1" applyFill="1" applyBorder="1" applyAlignment="1"/>
    <xf numFmtId="0" fontId="4" fillId="0" borderId="1" xfId="0" applyFont="1" applyFill="1" applyBorder="1" applyAlignment="1"/>
    <xf numFmtId="0" fontId="6" fillId="0" borderId="1" xfId="0" applyFont="1" applyFill="1" applyBorder="1" applyAlignment="1">
      <alignment vertical="top"/>
    </xf>
    <xf numFmtId="164" fontId="6" fillId="0" borderId="1" xfId="1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164" fontId="4" fillId="0" borderId="1" xfId="1" applyFont="1" applyFill="1" applyBorder="1" applyAlignment="1">
      <alignment vertical="top"/>
    </xf>
    <xf numFmtId="164" fontId="4" fillId="0" borderId="1" xfId="1" applyFont="1" applyFill="1" applyBorder="1" applyAlignment="1">
      <alignment vertical="top" wrapText="1"/>
    </xf>
    <xf numFmtId="0" fontId="4" fillId="0" borderId="0" xfId="0" applyFont="1" applyFill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top" wrapText="1"/>
    </xf>
    <xf numFmtId="164" fontId="4" fillId="0" borderId="3" xfId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3"/>
  <sheetViews>
    <sheetView tabSelected="1" zoomScale="80" zoomScaleNormal="80" workbookViewId="0">
      <pane xSplit="3" ySplit="11" topLeftCell="E92" activePane="bottomRight" state="frozen"/>
      <selection pane="topRight" activeCell="D1" sqref="D1"/>
      <selection pane="bottomLeft" activeCell="A12" sqref="A12"/>
      <selection pane="bottomRight" activeCell="H2" sqref="H2:P6"/>
    </sheetView>
  </sheetViews>
  <sheetFormatPr defaultRowHeight="15" x14ac:dyDescent="0.25"/>
  <cols>
    <col min="1" max="1" width="19" style="1" customWidth="1"/>
    <col min="2" max="2" width="17.5703125" style="1" customWidth="1"/>
    <col min="3" max="3" width="20.7109375" style="1" customWidth="1"/>
    <col min="4" max="4" width="12" style="1" customWidth="1"/>
    <col min="5" max="5" width="9.140625" style="1" customWidth="1"/>
    <col min="6" max="6" width="9.140625" style="1"/>
    <col min="7" max="7" width="16.28515625" style="1" customWidth="1"/>
    <col min="8" max="8" width="18.28515625" style="1" customWidth="1"/>
    <col min="9" max="9" width="13.5703125" style="1" customWidth="1"/>
    <col min="10" max="11" width="9.140625" style="1"/>
    <col min="12" max="12" width="15.85546875" style="1" customWidth="1"/>
    <col min="13" max="14" width="18.140625" style="1" customWidth="1"/>
    <col min="15" max="16384" width="9.140625" style="1"/>
  </cols>
  <sheetData>
    <row r="1" spans="1:16" ht="33.75" customHeight="1" x14ac:dyDescent="0.25">
      <c r="L1" s="68" t="s">
        <v>139</v>
      </c>
      <c r="M1" s="68"/>
      <c r="N1" s="68"/>
      <c r="O1" s="68"/>
      <c r="P1" s="68"/>
    </row>
    <row r="2" spans="1:16" ht="9" customHeight="1" x14ac:dyDescent="0.25">
      <c r="A2" s="2"/>
      <c r="H2" s="29" t="s">
        <v>140</v>
      </c>
      <c r="I2" s="29"/>
      <c r="J2" s="29"/>
      <c r="K2" s="29"/>
      <c r="L2" s="29"/>
      <c r="M2" s="29"/>
      <c r="N2" s="29"/>
      <c r="O2" s="29"/>
      <c r="P2" s="29"/>
    </row>
    <row r="3" spans="1:16" ht="11.25" customHeight="1" x14ac:dyDescent="0.25">
      <c r="A3" s="2"/>
      <c r="H3" s="29"/>
      <c r="I3" s="29"/>
      <c r="J3" s="29"/>
      <c r="K3" s="29"/>
      <c r="L3" s="29"/>
      <c r="M3" s="29"/>
      <c r="N3" s="29"/>
      <c r="O3" s="29"/>
      <c r="P3" s="29"/>
    </row>
    <row r="4" spans="1:16" ht="9.75" customHeight="1" x14ac:dyDescent="0.25">
      <c r="A4" s="2"/>
      <c r="H4" s="29"/>
      <c r="I4" s="29"/>
      <c r="J4" s="29"/>
      <c r="K4" s="29"/>
      <c r="L4" s="29"/>
      <c r="M4" s="29"/>
      <c r="N4" s="29"/>
      <c r="O4" s="29"/>
      <c r="P4" s="29"/>
    </row>
    <row r="5" spans="1:16" ht="25.5" customHeight="1" x14ac:dyDescent="0.25">
      <c r="A5" s="3"/>
      <c r="H5" s="29"/>
      <c r="I5" s="29"/>
      <c r="J5" s="29"/>
      <c r="K5" s="29"/>
      <c r="L5" s="29"/>
      <c r="M5" s="29"/>
      <c r="N5" s="29"/>
      <c r="O5" s="29"/>
      <c r="P5" s="29"/>
    </row>
    <row r="6" spans="1:16" ht="5.25" customHeight="1" x14ac:dyDescent="0.25">
      <c r="A6" s="4"/>
      <c r="H6" s="29"/>
      <c r="I6" s="29"/>
      <c r="J6" s="29"/>
      <c r="K6" s="29"/>
      <c r="L6" s="29"/>
      <c r="M6" s="29"/>
      <c r="N6" s="29"/>
      <c r="O6" s="29"/>
      <c r="P6" s="29"/>
    </row>
    <row r="7" spans="1:16" ht="15.75" x14ac:dyDescent="0.25">
      <c r="A7" s="30" t="s">
        <v>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ht="18.75" x14ac:dyDescent="0.25">
      <c r="A8" s="5"/>
    </row>
    <row r="9" spans="1:16" x14ac:dyDescent="0.25">
      <c r="A9" s="26" t="s">
        <v>1</v>
      </c>
      <c r="B9" s="26" t="s">
        <v>2</v>
      </c>
      <c r="C9" s="26" t="s">
        <v>3</v>
      </c>
      <c r="D9" s="26" t="s">
        <v>4</v>
      </c>
      <c r="E9" s="26"/>
      <c r="F9" s="26"/>
      <c r="G9" s="26"/>
      <c r="H9" s="26"/>
      <c r="I9" s="26" t="s">
        <v>5</v>
      </c>
      <c r="J9" s="26"/>
      <c r="K9" s="26"/>
      <c r="L9" s="26"/>
      <c r="M9" s="26"/>
      <c r="N9" s="26"/>
      <c r="O9" s="26"/>
      <c r="P9" s="26"/>
    </row>
    <row r="10" spans="1:16" x14ac:dyDescent="0.25">
      <c r="A10" s="26"/>
      <c r="B10" s="26"/>
      <c r="C10" s="26"/>
      <c r="D10" s="26"/>
      <c r="E10" s="26"/>
      <c r="F10" s="26"/>
      <c r="G10" s="26"/>
      <c r="H10" s="26"/>
      <c r="I10" s="26" t="s">
        <v>6</v>
      </c>
      <c r="J10" s="26"/>
      <c r="K10" s="26"/>
      <c r="L10" s="26"/>
      <c r="M10" s="26"/>
      <c r="N10" s="26"/>
      <c r="O10" s="26"/>
      <c r="P10" s="26"/>
    </row>
    <row r="11" spans="1:16" ht="78" customHeight="1" x14ac:dyDescent="0.25">
      <c r="A11" s="26"/>
      <c r="B11" s="26"/>
      <c r="C11" s="26"/>
      <c r="D11" s="6" t="s">
        <v>7</v>
      </c>
      <c r="E11" s="6" t="s">
        <v>8</v>
      </c>
      <c r="F11" s="26" t="s">
        <v>9</v>
      </c>
      <c r="G11" s="26"/>
      <c r="H11" s="6" t="s">
        <v>134</v>
      </c>
      <c r="I11" s="25" t="s">
        <v>135</v>
      </c>
      <c r="J11" s="26" t="s">
        <v>136</v>
      </c>
      <c r="K11" s="26"/>
      <c r="L11" s="6" t="s">
        <v>133</v>
      </c>
      <c r="M11" s="25" t="s">
        <v>137</v>
      </c>
      <c r="N11" s="25" t="s">
        <v>138</v>
      </c>
      <c r="O11" s="26" t="s">
        <v>112</v>
      </c>
      <c r="P11" s="26"/>
    </row>
    <row r="12" spans="1:16" ht="45" x14ac:dyDescent="0.25">
      <c r="A12" s="26" t="s">
        <v>10</v>
      </c>
      <c r="B12" s="26" t="s">
        <v>11</v>
      </c>
      <c r="C12" s="6" t="s">
        <v>12</v>
      </c>
      <c r="D12" s="7" t="s">
        <v>13</v>
      </c>
      <c r="E12" s="7" t="s">
        <v>13</v>
      </c>
      <c r="F12" s="28" t="s">
        <v>13</v>
      </c>
      <c r="G12" s="28"/>
      <c r="H12" s="7" t="s">
        <v>13</v>
      </c>
      <c r="I12" s="8">
        <f>I13+I14</f>
        <v>63787.59</v>
      </c>
      <c r="J12" s="33">
        <f>J13+J14</f>
        <v>70991.5</v>
      </c>
      <c r="K12" s="33"/>
      <c r="L12" s="8">
        <f>L13+L14</f>
        <v>69576.86099999999</v>
      </c>
      <c r="M12" s="8">
        <f>M13+M14</f>
        <v>67812.7</v>
      </c>
      <c r="N12" s="8">
        <f t="shared" ref="N12" si="0">N13+N14</f>
        <v>67805.2</v>
      </c>
      <c r="O12" s="34">
        <f>I12+J12+L12+M12+N12</f>
        <v>339973.85100000002</v>
      </c>
      <c r="P12" s="34"/>
    </row>
    <row r="13" spans="1:16" ht="114.75" customHeight="1" x14ac:dyDescent="0.25">
      <c r="A13" s="26"/>
      <c r="B13" s="26"/>
      <c r="C13" s="6" t="s">
        <v>14</v>
      </c>
      <c r="D13" s="7" t="s">
        <v>15</v>
      </c>
      <c r="E13" s="7" t="s">
        <v>13</v>
      </c>
      <c r="F13" s="28" t="s">
        <v>13</v>
      </c>
      <c r="G13" s="28"/>
      <c r="H13" s="7" t="s">
        <v>13</v>
      </c>
      <c r="I13" s="9">
        <f>I19+I51+I87</f>
        <v>63201.189999999995</v>
      </c>
      <c r="J13" s="31">
        <f>J19+J51+J87</f>
        <v>70786.600000000006</v>
      </c>
      <c r="K13" s="31"/>
      <c r="L13" s="9">
        <f>L19+L51+L87</f>
        <v>69371.060999999987</v>
      </c>
      <c r="M13" s="9">
        <f>M19+M51+M87</f>
        <v>67606.899999999994</v>
      </c>
      <c r="N13" s="9">
        <f>N19+N51+N87</f>
        <v>67599.399999999994</v>
      </c>
      <c r="O13" s="27">
        <f>I13+J13+L13+M13+N13</f>
        <v>338565.15099999995</v>
      </c>
      <c r="P13" s="27"/>
    </row>
    <row r="14" spans="1:16" x14ac:dyDescent="0.25">
      <c r="A14" s="26"/>
      <c r="B14" s="26"/>
      <c r="C14" s="26" t="s">
        <v>16</v>
      </c>
      <c r="D14" s="28" t="s">
        <v>17</v>
      </c>
      <c r="E14" s="28" t="s">
        <v>13</v>
      </c>
      <c r="F14" s="28" t="s">
        <v>13</v>
      </c>
      <c r="G14" s="28"/>
      <c r="H14" s="28" t="s">
        <v>13</v>
      </c>
      <c r="I14" s="31">
        <f>I124</f>
        <v>586.4</v>
      </c>
      <c r="J14" s="31">
        <f>J124</f>
        <v>204.9</v>
      </c>
      <c r="K14" s="31"/>
      <c r="L14" s="31">
        <f>L124</f>
        <v>205.8</v>
      </c>
      <c r="M14" s="31">
        <f t="shared" ref="M14:N14" si="1">M124</f>
        <v>205.8</v>
      </c>
      <c r="N14" s="31">
        <f t="shared" si="1"/>
        <v>205.8</v>
      </c>
      <c r="O14" s="32">
        <f>I14+J14+L14+M14+N14</f>
        <v>1408.6999999999998</v>
      </c>
      <c r="P14" s="32"/>
    </row>
    <row r="15" spans="1:16" x14ac:dyDescent="0.25">
      <c r="A15" s="26"/>
      <c r="B15" s="26"/>
      <c r="C15" s="26"/>
      <c r="D15" s="28"/>
      <c r="E15" s="28"/>
      <c r="F15" s="28"/>
      <c r="G15" s="28"/>
      <c r="H15" s="28"/>
      <c r="I15" s="31"/>
      <c r="J15" s="31"/>
      <c r="K15" s="31"/>
      <c r="L15" s="31"/>
      <c r="M15" s="31"/>
      <c r="N15" s="31"/>
      <c r="O15" s="32"/>
      <c r="P15" s="32"/>
    </row>
    <row r="16" spans="1:16" x14ac:dyDescent="0.25">
      <c r="A16" s="26"/>
      <c r="B16" s="26"/>
      <c r="C16" s="26"/>
      <c r="D16" s="28"/>
      <c r="E16" s="28"/>
      <c r="F16" s="28"/>
      <c r="G16" s="28"/>
      <c r="H16" s="28"/>
      <c r="I16" s="31"/>
      <c r="J16" s="31"/>
      <c r="K16" s="31"/>
      <c r="L16" s="31"/>
      <c r="M16" s="31"/>
      <c r="N16" s="31"/>
      <c r="O16" s="32"/>
      <c r="P16" s="32"/>
    </row>
    <row r="17" spans="1:16" x14ac:dyDescent="0.25">
      <c r="A17" s="26"/>
      <c r="B17" s="26"/>
      <c r="C17" s="26"/>
      <c r="D17" s="28"/>
      <c r="E17" s="28"/>
      <c r="F17" s="28"/>
      <c r="G17" s="28"/>
      <c r="H17" s="28"/>
      <c r="I17" s="31"/>
      <c r="J17" s="31"/>
      <c r="K17" s="31"/>
      <c r="L17" s="31"/>
      <c r="M17" s="31"/>
      <c r="N17" s="31"/>
      <c r="O17" s="32"/>
      <c r="P17" s="32"/>
    </row>
    <row r="18" spans="1:16" x14ac:dyDescent="0.25">
      <c r="A18" s="26"/>
      <c r="B18" s="26"/>
      <c r="C18" s="26"/>
      <c r="D18" s="28"/>
      <c r="E18" s="28"/>
      <c r="F18" s="28"/>
      <c r="G18" s="28"/>
      <c r="H18" s="28"/>
      <c r="I18" s="31"/>
      <c r="J18" s="31"/>
      <c r="K18" s="31"/>
      <c r="L18" s="31"/>
      <c r="M18" s="31"/>
      <c r="N18" s="31"/>
      <c r="O18" s="32"/>
      <c r="P18" s="32"/>
    </row>
    <row r="19" spans="1:16" ht="65.25" customHeight="1" x14ac:dyDescent="0.25">
      <c r="A19" s="35" t="s">
        <v>18</v>
      </c>
      <c r="B19" s="35" t="s">
        <v>19</v>
      </c>
      <c r="C19" s="6" t="s">
        <v>32</v>
      </c>
      <c r="D19" s="7" t="s">
        <v>15</v>
      </c>
      <c r="E19" s="7" t="s">
        <v>13</v>
      </c>
      <c r="F19" s="28" t="s">
        <v>13</v>
      </c>
      <c r="G19" s="28"/>
      <c r="H19" s="7" t="s">
        <v>13</v>
      </c>
      <c r="I19" s="8">
        <f>I20</f>
        <v>15730.95</v>
      </c>
      <c r="J19" s="33">
        <f>J20</f>
        <v>20050.46</v>
      </c>
      <c r="K19" s="33"/>
      <c r="L19" s="8">
        <f>L20</f>
        <v>19424.597000000002</v>
      </c>
      <c r="M19" s="10">
        <f>M20</f>
        <v>19162.03</v>
      </c>
      <c r="N19" s="10">
        <f>N20</f>
        <v>19154.53</v>
      </c>
      <c r="O19" s="37">
        <f>I19+J19+L19+M19+N19</f>
        <v>93522.56700000001</v>
      </c>
      <c r="P19" s="37"/>
    </row>
    <row r="20" spans="1:16" ht="130.5" customHeight="1" x14ac:dyDescent="0.25">
      <c r="A20" s="35"/>
      <c r="B20" s="35"/>
      <c r="C20" s="6" t="s">
        <v>14</v>
      </c>
      <c r="D20" s="7" t="s">
        <v>15</v>
      </c>
      <c r="E20" s="7" t="s">
        <v>13</v>
      </c>
      <c r="F20" s="28" t="s">
        <v>13</v>
      </c>
      <c r="G20" s="28"/>
      <c r="H20" s="7" t="s">
        <v>13</v>
      </c>
      <c r="I20" s="9">
        <f>I21+I41</f>
        <v>15730.95</v>
      </c>
      <c r="J20" s="31">
        <f>J21+J41</f>
        <v>20050.46</v>
      </c>
      <c r="K20" s="31"/>
      <c r="L20" s="9">
        <f>L21+L41</f>
        <v>19424.597000000002</v>
      </c>
      <c r="M20" s="9">
        <f>M21+M41</f>
        <v>19162.03</v>
      </c>
      <c r="N20" s="9">
        <f>N21+N41</f>
        <v>19154.53</v>
      </c>
      <c r="O20" s="31">
        <f>O21+O41</f>
        <v>93522.566999999995</v>
      </c>
      <c r="P20" s="31"/>
    </row>
    <row r="21" spans="1:16" ht="30" customHeight="1" x14ac:dyDescent="0.25">
      <c r="A21" s="51" t="s">
        <v>20</v>
      </c>
      <c r="B21" s="51" t="s">
        <v>21</v>
      </c>
      <c r="C21" s="6" t="s">
        <v>32</v>
      </c>
      <c r="D21" s="7" t="s">
        <v>15</v>
      </c>
      <c r="E21" s="7" t="s">
        <v>13</v>
      </c>
      <c r="F21" s="28" t="s">
        <v>13</v>
      </c>
      <c r="G21" s="28"/>
      <c r="H21" s="7" t="s">
        <v>13</v>
      </c>
      <c r="I21" s="8">
        <f>I22+I23+I25+I26+I27+I28+I29+I30+I31+I32+I33+I34+I35+I37</f>
        <v>12981.58</v>
      </c>
      <c r="J21" s="33">
        <f>SUM(J23:K37)+J22</f>
        <v>15171.48</v>
      </c>
      <c r="K21" s="33"/>
      <c r="L21" s="8">
        <f>SUM(L22:L40)</f>
        <v>16274.042000000001</v>
      </c>
      <c r="M21" s="10">
        <f>M22+M23+M29+M30+M31+M35</f>
        <v>15976.93</v>
      </c>
      <c r="N21" s="10">
        <f>N22+N23+N29+N30+N35</f>
        <v>15969.43</v>
      </c>
      <c r="O21" s="37">
        <f t="shared" ref="O21:O43" si="2">I21+J21+L21+M21+N21</f>
        <v>76373.462</v>
      </c>
      <c r="P21" s="37"/>
    </row>
    <row r="22" spans="1:16" ht="17.25" customHeight="1" x14ac:dyDescent="0.25">
      <c r="A22" s="74"/>
      <c r="B22" s="74"/>
      <c r="C22" s="51" t="s">
        <v>14</v>
      </c>
      <c r="D22" s="28" t="s">
        <v>15</v>
      </c>
      <c r="E22" s="7" t="s">
        <v>22</v>
      </c>
      <c r="F22" s="28" t="s">
        <v>89</v>
      </c>
      <c r="G22" s="28"/>
      <c r="H22" s="7">
        <v>611.61199999999997</v>
      </c>
      <c r="I22" s="9">
        <v>11016.85</v>
      </c>
      <c r="J22" s="31">
        <v>11959.55</v>
      </c>
      <c r="K22" s="31"/>
      <c r="L22" s="9">
        <f>10501.696+10.34</f>
        <v>10512.036</v>
      </c>
      <c r="M22" s="11">
        <v>12562.72</v>
      </c>
      <c r="N22" s="11">
        <v>12562.73</v>
      </c>
      <c r="O22" s="32">
        <f t="shared" si="2"/>
        <v>58613.885999999999</v>
      </c>
      <c r="P22" s="32"/>
    </row>
    <row r="23" spans="1:16" ht="17.25" customHeight="1" x14ac:dyDescent="0.25">
      <c r="A23" s="74"/>
      <c r="B23" s="74"/>
      <c r="C23" s="74"/>
      <c r="D23" s="28"/>
      <c r="E23" s="7" t="s">
        <v>22</v>
      </c>
      <c r="F23" s="28" t="s">
        <v>90</v>
      </c>
      <c r="G23" s="28"/>
      <c r="H23" s="7">
        <v>611</v>
      </c>
      <c r="I23" s="9">
        <v>591.47</v>
      </c>
      <c r="J23" s="31">
        <v>1000.51</v>
      </c>
      <c r="K23" s="31"/>
      <c r="L23" s="9">
        <v>2276.5010000000002</v>
      </c>
      <c r="M23" s="11">
        <v>2276.5</v>
      </c>
      <c r="N23" s="11">
        <v>2276.5</v>
      </c>
      <c r="O23" s="32">
        <f t="shared" si="2"/>
        <v>8421.4809999999998</v>
      </c>
      <c r="P23" s="32"/>
    </row>
    <row r="24" spans="1:16" ht="17.25" customHeight="1" x14ac:dyDescent="0.25">
      <c r="A24" s="74"/>
      <c r="B24" s="74"/>
      <c r="C24" s="74"/>
      <c r="D24" s="28"/>
      <c r="E24" s="7" t="s">
        <v>22</v>
      </c>
      <c r="F24" s="36" t="s">
        <v>113</v>
      </c>
      <c r="G24" s="36"/>
      <c r="H24" s="7">
        <v>611</v>
      </c>
      <c r="I24" s="9">
        <v>0</v>
      </c>
      <c r="J24" s="31">
        <v>0</v>
      </c>
      <c r="K24" s="31"/>
      <c r="L24" s="9">
        <v>134.28800000000001</v>
      </c>
      <c r="M24" s="11">
        <v>0</v>
      </c>
      <c r="N24" s="11">
        <v>0</v>
      </c>
      <c r="O24" s="32">
        <f t="shared" si="2"/>
        <v>134.28800000000001</v>
      </c>
      <c r="P24" s="32"/>
    </row>
    <row r="25" spans="1:16" ht="17.25" customHeight="1" x14ac:dyDescent="0.25">
      <c r="A25" s="74"/>
      <c r="B25" s="74"/>
      <c r="C25" s="74"/>
      <c r="D25" s="28"/>
      <c r="E25" s="7" t="s">
        <v>22</v>
      </c>
      <c r="F25" s="28" t="s">
        <v>23</v>
      </c>
      <c r="G25" s="28"/>
      <c r="H25" s="7">
        <v>611</v>
      </c>
      <c r="I25" s="9">
        <v>145</v>
      </c>
      <c r="J25" s="31">
        <v>315</v>
      </c>
      <c r="K25" s="31"/>
      <c r="L25" s="9">
        <v>0</v>
      </c>
      <c r="M25" s="11">
        <v>0</v>
      </c>
      <c r="N25" s="11">
        <v>0</v>
      </c>
      <c r="O25" s="32">
        <f t="shared" si="2"/>
        <v>460</v>
      </c>
      <c r="P25" s="32"/>
    </row>
    <row r="26" spans="1:16" ht="17.25" customHeight="1" x14ac:dyDescent="0.25">
      <c r="A26" s="74"/>
      <c r="B26" s="74"/>
      <c r="C26" s="74"/>
      <c r="D26" s="28"/>
      <c r="E26" s="7" t="s">
        <v>22</v>
      </c>
      <c r="F26" s="28" t="s">
        <v>24</v>
      </c>
      <c r="G26" s="28"/>
      <c r="H26" s="7">
        <v>611</v>
      </c>
      <c r="I26" s="9">
        <v>982.66</v>
      </c>
      <c r="J26" s="31">
        <v>0</v>
      </c>
      <c r="K26" s="31"/>
      <c r="L26" s="9">
        <v>0</v>
      </c>
      <c r="M26" s="11">
        <v>0</v>
      </c>
      <c r="N26" s="11">
        <v>0</v>
      </c>
      <c r="O26" s="32">
        <f t="shared" si="2"/>
        <v>982.66</v>
      </c>
      <c r="P26" s="32"/>
    </row>
    <row r="27" spans="1:16" ht="17.25" customHeight="1" x14ac:dyDescent="0.25">
      <c r="A27" s="74"/>
      <c r="B27" s="74"/>
      <c r="C27" s="74"/>
      <c r="D27" s="28"/>
      <c r="E27" s="7" t="s">
        <v>22</v>
      </c>
      <c r="F27" s="28" t="s">
        <v>25</v>
      </c>
      <c r="G27" s="28"/>
      <c r="H27" s="7">
        <v>611.61199999999997</v>
      </c>
      <c r="I27" s="9">
        <v>2.02</v>
      </c>
      <c r="J27" s="31">
        <v>2.54</v>
      </c>
      <c r="K27" s="31"/>
      <c r="L27" s="9">
        <v>0</v>
      </c>
      <c r="M27" s="11">
        <v>0</v>
      </c>
      <c r="N27" s="11">
        <v>0</v>
      </c>
      <c r="O27" s="32">
        <f t="shared" si="2"/>
        <v>4.5600000000000005</v>
      </c>
      <c r="P27" s="32"/>
    </row>
    <row r="28" spans="1:16" ht="17.25" customHeight="1" x14ac:dyDescent="0.25">
      <c r="A28" s="74"/>
      <c r="B28" s="74"/>
      <c r="C28" s="74"/>
      <c r="D28" s="28"/>
      <c r="E28" s="7" t="s">
        <v>22</v>
      </c>
      <c r="F28" s="28" t="s">
        <v>26</v>
      </c>
      <c r="G28" s="28"/>
      <c r="H28" s="7">
        <v>611.61199999999997</v>
      </c>
      <c r="I28" s="9">
        <v>200</v>
      </c>
      <c r="J28" s="31">
        <v>252.07</v>
      </c>
      <c r="K28" s="31"/>
      <c r="L28" s="9">
        <v>0</v>
      </c>
      <c r="M28" s="11">
        <v>0</v>
      </c>
      <c r="N28" s="11">
        <v>0</v>
      </c>
      <c r="O28" s="32">
        <f t="shared" si="2"/>
        <v>452.07</v>
      </c>
      <c r="P28" s="32"/>
    </row>
    <row r="29" spans="1:16" ht="17.25" customHeight="1" x14ac:dyDescent="0.25">
      <c r="A29" s="74"/>
      <c r="B29" s="74"/>
      <c r="C29" s="74"/>
      <c r="D29" s="28"/>
      <c r="E29" s="7" t="s">
        <v>22</v>
      </c>
      <c r="F29" s="28" t="s">
        <v>91</v>
      </c>
      <c r="G29" s="28"/>
      <c r="H29" s="7">
        <v>611</v>
      </c>
      <c r="I29" s="9">
        <v>0</v>
      </c>
      <c r="J29" s="31">
        <v>0.01</v>
      </c>
      <c r="K29" s="31"/>
      <c r="L29" s="9">
        <v>0.01</v>
      </c>
      <c r="M29" s="11">
        <v>0.01</v>
      </c>
      <c r="N29" s="11">
        <v>0</v>
      </c>
      <c r="O29" s="32">
        <f t="shared" si="2"/>
        <v>0.03</v>
      </c>
      <c r="P29" s="32"/>
    </row>
    <row r="30" spans="1:16" ht="17.25" customHeight="1" x14ac:dyDescent="0.25">
      <c r="A30" s="74"/>
      <c r="B30" s="74"/>
      <c r="C30" s="74"/>
      <c r="D30" s="28"/>
      <c r="E30" s="7" t="s">
        <v>22</v>
      </c>
      <c r="F30" s="28" t="s">
        <v>92</v>
      </c>
      <c r="G30" s="28"/>
      <c r="H30" s="7">
        <v>611</v>
      </c>
      <c r="I30" s="9">
        <v>0</v>
      </c>
      <c r="J30" s="31">
        <v>130.19999999999999</v>
      </c>
      <c r="K30" s="31"/>
      <c r="L30" s="9">
        <v>130.19999999999999</v>
      </c>
      <c r="M30" s="11">
        <v>130.19999999999999</v>
      </c>
      <c r="N30" s="11">
        <v>130.19999999999999</v>
      </c>
      <c r="O30" s="32">
        <f t="shared" si="2"/>
        <v>520.79999999999995</v>
      </c>
      <c r="P30" s="32"/>
    </row>
    <row r="31" spans="1:16" ht="17.25" customHeight="1" x14ac:dyDescent="0.25">
      <c r="A31" s="74"/>
      <c r="B31" s="74"/>
      <c r="C31" s="74"/>
      <c r="D31" s="28"/>
      <c r="E31" s="7" t="s">
        <v>22</v>
      </c>
      <c r="F31" s="28" t="s">
        <v>93</v>
      </c>
      <c r="G31" s="28"/>
      <c r="H31" s="7">
        <v>611</v>
      </c>
      <c r="I31" s="9">
        <v>0</v>
      </c>
      <c r="J31" s="31">
        <v>6.8</v>
      </c>
      <c r="K31" s="31"/>
      <c r="L31" s="9">
        <v>7.5</v>
      </c>
      <c r="M31" s="11">
        <v>7.5</v>
      </c>
      <c r="N31" s="11">
        <v>0</v>
      </c>
      <c r="O31" s="32">
        <f t="shared" si="2"/>
        <v>21.8</v>
      </c>
      <c r="P31" s="32"/>
    </row>
    <row r="32" spans="1:16" ht="17.25" customHeight="1" x14ac:dyDescent="0.25">
      <c r="A32" s="74"/>
      <c r="B32" s="74"/>
      <c r="C32" s="74"/>
      <c r="D32" s="28"/>
      <c r="E32" s="7" t="s">
        <v>22</v>
      </c>
      <c r="F32" s="28" t="s">
        <v>27</v>
      </c>
      <c r="G32" s="28"/>
      <c r="H32" s="7">
        <v>611</v>
      </c>
      <c r="I32" s="9">
        <v>43.58</v>
      </c>
      <c r="J32" s="31">
        <v>0</v>
      </c>
      <c r="K32" s="31"/>
      <c r="L32" s="9">
        <v>0</v>
      </c>
      <c r="M32" s="11">
        <v>0</v>
      </c>
      <c r="N32" s="11">
        <v>0</v>
      </c>
      <c r="O32" s="32">
        <f t="shared" si="2"/>
        <v>43.58</v>
      </c>
      <c r="P32" s="32"/>
    </row>
    <row r="33" spans="1:16" ht="17.25" customHeight="1" x14ac:dyDescent="0.25">
      <c r="A33" s="74"/>
      <c r="B33" s="74"/>
      <c r="C33" s="74"/>
      <c r="D33" s="28"/>
      <c r="E33" s="7" t="s">
        <v>22</v>
      </c>
      <c r="F33" s="28" t="s">
        <v>28</v>
      </c>
      <c r="G33" s="28"/>
      <c r="H33" s="7">
        <v>611</v>
      </c>
      <c r="I33" s="9">
        <v>0</v>
      </c>
      <c r="J33" s="31">
        <v>28.23</v>
      </c>
      <c r="K33" s="31"/>
      <c r="L33" s="9">
        <v>0</v>
      </c>
      <c r="M33" s="11">
        <v>0</v>
      </c>
      <c r="N33" s="11">
        <v>0</v>
      </c>
      <c r="O33" s="32">
        <f t="shared" si="2"/>
        <v>28.23</v>
      </c>
      <c r="P33" s="32"/>
    </row>
    <row r="34" spans="1:16" ht="17.25" customHeight="1" x14ac:dyDescent="0.25">
      <c r="A34" s="74"/>
      <c r="B34" s="74"/>
      <c r="C34" s="74"/>
      <c r="D34" s="28"/>
      <c r="E34" s="7" t="s">
        <v>22</v>
      </c>
      <c r="F34" s="28" t="s">
        <v>29</v>
      </c>
      <c r="G34" s="28"/>
      <c r="H34" s="7">
        <v>611</v>
      </c>
      <c r="I34" s="9">
        <v>0</v>
      </c>
      <c r="J34" s="31">
        <v>112.9</v>
      </c>
      <c r="K34" s="31"/>
      <c r="L34" s="9">
        <v>0</v>
      </c>
      <c r="M34" s="11">
        <v>0</v>
      </c>
      <c r="N34" s="11">
        <v>0</v>
      </c>
      <c r="O34" s="32">
        <f t="shared" si="2"/>
        <v>112.9</v>
      </c>
      <c r="P34" s="32"/>
    </row>
    <row r="35" spans="1:16" ht="17.25" customHeight="1" x14ac:dyDescent="0.25">
      <c r="A35" s="74"/>
      <c r="B35" s="74"/>
      <c r="C35" s="74"/>
      <c r="D35" s="28"/>
      <c r="E35" s="7" t="s">
        <v>22</v>
      </c>
      <c r="F35" s="28" t="s">
        <v>111</v>
      </c>
      <c r="G35" s="28"/>
      <c r="H35" s="7" t="s">
        <v>94</v>
      </c>
      <c r="I35" s="9">
        <v>0</v>
      </c>
      <c r="J35" s="31">
        <v>0</v>
      </c>
      <c r="K35" s="31"/>
      <c r="L35" s="9">
        <v>1000</v>
      </c>
      <c r="M35" s="11">
        <v>1000</v>
      </c>
      <c r="N35" s="11">
        <v>1000</v>
      </c>
      <c r="O35" s="32">
        <f t="shared" si="2"/>
        <v>3000</v>
      </c>
      <c r="P35" s="32"/>
    </row>
    <row r="36" spans="1:16" ht="17.25" customHeight="1" x14ac:dyDescent="0.25">
      <c r="A36" s="74"/>
      <c r="B36" s="74"/>
      <c r="C36" s="74"/>
      <c r="D36" s="28"/>
      <c r="E36" s="7" t="s">
        <v>22</v>
      </c>
      <c r="F36" s="28" t="s">
        <v>114</v>
      </c>
      <c r="G36" s="28"/>
      <c r="H36" s="7">
        <v>611</v>
      </c>
      <c r="I36" s="9">
        <v>0</v>
      </c>
      <c r="J36" s="31">
        <v>0</v>
      </c>
      <c r="K36" s="31"/>
      <c r="L36" s="9">
        <v>123.3</v>
      </c>
      <c r="M36" s="11">
        <v>0</v>
      </c>
      <c r="N36" s="11">
        <v>0</v>
      </c>
      <c r="O36" s="32">
        <f t="shared" si="2"/>
        <v>123.3</v>
      </c>
      <c r="P36" s="32"/>
    </row>
    <row r="37" spans="1:16" ht="17.25" customHeight="1" x14ac:dyDescent="0.25">
      <c r="A37" s="74"/>
      <c r="B37" s="74"/>
      <c r="C37" s="74"/>
      <c r="D37" s="28"/>
      <c r="E37" s="7" t="s">
        <v>22</v>
      </c>
      <c r="F37" s="38" t="s">
        <v>120</v>
      </c>
      <c r="G37" s="38"/>
      <c r="H37" s="12">
        <v>611</v>
      </c>
      <c r="I37" s="9">
        <v>0</v>
      </c>
      <c r="J37" s="39">
        <v>1363.67</v>
      </c>
      <c r="K37" s="39"/>
      <c r="L37" s="9">
        <v>1806.7819999999999</v>
      </c>
      <c r="M37" s="11">
        <v>0</v>
      </c>
      <c r="N37" s="11">
        <v>0</v>
      </c>
      <c r="O37" s="32">
        <f t="shared" si="2"/>
        <v>3170.4520000000002</v>
      </c>
      <c r="P37" s="32"/>
    </row>
    <row r="38" spans="1:16" ht="17.25" customHeight="1" x14ac:dyDescent="0.25">
      <c r="A38" s="74"/>
      <c r="B38" s="74"/>
      <c r="C38" s="74"/>
      <c r="D38" s="7"/>
      <c r="E38" s="7" t="s">
        <v>22</v>
      </c>
      <c r="F38" s="28" t="s">
        <v>121</v>
      </c>
      <c r="G38" s="28"/>
      <c r="H38" s="12">
        <v>621</v>
      </c>
      <c r="I38" s="9">
        <v>0</v>
      </c>
      <c r="J38" s="40">
        <v>0</v>
      </c>
      <c r="K38" s="41"/>
      <c r="L38" s="9">
        <v>249.6</v>
      </c>
      <c r="M38" s="11">
        <v>0</v>
      </c>
      <c r="N38" s="11">
        <v>0</v>
      </c>
      <c r="O38" s="45">
        <f t="shared" si="2"/>
        <v>249.6</v>
      </c>
      <c r="P38" s="46"/>
    </row>
    <row r="39" spans="1:16" ht="17.25" customHeight="1" x14ac:dyDescent="0.25">
      <c r="A39" s="74"/>
      <c r="B39" s="74"/>
      <c r="C39" s="74"/>
      <c r="D39" s="7"/>
      <c r="E39" s="7" t="s">
        <v>22</v>
      </c>
      <c r="F39" s="28" t="s">
        <v>122</v>
      </c>
      <c r="G39" s="28"/>
      <c r="H39" s="12">
        <v>612</v>
      </c>
      <c r="I39" s="9">
        <v>0</v>
      </c>
      <c r="J39" s="40">
        <v>0</v>
      </c>
      <c r="K39" s="41"/>
      <c r="L39" s="9">
        <v>3</v>
      </c>
      <c r="M39" s="11">
        <v>0</v>
      </c>
      <c r="N39" s="11">
        <v>0</v>
      </c>
      <c r="O39" s="45">
        <f t="shared" si="2"/>
        <v>3</v>
      </c>
      <c r="P39" s="46"/>
    </row>
    <row r="40" spans="1:16" ht="17.25" customHeight="1" x14ac:dyDescent="0.25">
      <c r="A40" s="75"/>
      <c r="B40" s="75"/>
      <c r="C40" s="75"/>
      <c r="D40" s="7"/>
      <c r="E40" s="7" t="s">
        <v>22</v>
      </c>
      <c r="F40" s="28" t="s">
        <v>123</v>
      </c>
      <c r="G40" s="28"/>
      <c r="H40" s="12">
        <v>611</v>
      </c>
      <c r="I40" s="9">
        <v>0</v>
      </c>
      <c r="J40" s="40">
        <v>0</v>
      </c>
      <c r="K40" s="41"/>
      <c r="L40" s="9">
        <v>30.824999999999999</v>
      </c>
      <c r="M40" s="11">
        <v>0</v>
      </c>
      <c r="N40" s="11">
        <v>0</v>
      </c>
      <c r="O40" s="45">
        <f t="shared" si="2"/>
        <v>30.824999999999999</v>
      </c>
      <c r="P40" s="46"/>
    </row>
    <row r="41" spans="1:16" ht="46.5" customHeight="1" x14ac:dyDescent="0.25">
      <c r="A41" s="51" t="s">
        <v>30</v>
      </c>
      <c r="B41" s="51" t="s">
        <v>31</v>
      </c>
      <c r="C41" s="6" t="s">
        <v>32</v>
      </c>
      <c r="D41" s="7" t="s">
        <v>15</v>
      </c>
      <c r="E41" s="7" t="s">
        <v>13</v>
      </c>
      <c r="F41" s="28" t="s">
        <v>13</v>
      </c>
      <c r="G41" s="28"/>
      <c r="H41" s="7" t="s">
        <v>13</v>
      </c>
      <c r="I41" s="8">
        <f>I42+I43+I44+I45+I46+I48</f>
        <v>2749.3700000000003</v>
      </c>
      <c r="J41" s="33">
        <f>J42+J43+J44+J45+J46+J48</f>
        <v>4878.9800000000005</v>
      </c>
      <c r="K41" s="33"/>
      <c r="L41" s="8">
        <f>SUM(L42:L50)</f>
        <v>3150.5549999999998</v>
      </c>
      <c r="M41" s="8">
        <f>M42+M43+M44+M45+M46+M48</f>
        <v>3185.1</v>
      </c>
      <c r="N41" s="8">
        <f>N42+N43+N44+N45+N46+N48</f>
        <v>3185.1</v>
      </c>
      <c r="O41" s="33">
        <f t="shared" si="2"/>
        <v>17149.105</v>
      </c>
      <c r="P41" s="33"/>
    </row>
    <row r="42" spans="1:16" ht="18.75" customHeight="1" x14ac:dyDescent="0.25">
      <c r="A42" s="74"/>
      <c r="B42" s="74"/>
      <c r="C42" s="51" t="s">
        <v>14</v>
      </c>
      <c r="D42" s="28" t="s">
        <v>15</v>
      </c>
      <c r="E42" s="7" t="s">
        <v>22</v>
      </c>
      <c r="F42" s="28" t="s">
        <v>95</v>
      </c>
      <c r="G42" s="28"/>
      <c r="H42" s="7">
        <v>611.61199999999997</v>
      </c>
      <c r="I42" s="9">
        <v>2328.48</v>
      </c>
      <c r="J42" s="31">
        <v>4147.2</v>
      </c>
      <c r="K42" s="31"/>
      <c r="L42" s="9">
        <v>2223.4769999999999</v>
      </c>
      <c r="M42" s="11">
        <v>2709.42</v>
      </c>
      <c r="N42" s="11">
        <v>2709.42</v>
      </c>
      <c r="O42" s="32">
        <f t="shared" si="2"/>
        <v>14117.996999999999</v>
      </c>
      <c r="P42" s="32"/>
    </row>
    <row r="43" spans="1:16" ht="18.75" customHeight="1" x14ac:dyDescent="0.25">
      <c r="A43" s="74"/>
      <c r="B43" s="74"/>
      <c r="C43" s="74"/>
      <c r="D43" s="28"/>
      <c r="E43" s="7" t="s">
        <v>22</v>
      </c>
      <c r="F43" s="28" t="s">
        <v>90</v>
      </c>
      <c r="G43" s="28"/>
      <c r="H43" s="7">
        <v>611</v>
      </c>
      <c r="I43" s="9">
        <v>181.42</v>
      </c>
      <c r="J43" s="31">
        <v>424.81</v>
      </c>
      <c r="K43" s="31"/>
      <c r="L43" s="9">
        <v>475.68099999999998</v>
      </c>
      <c r="M43" s="11">
        <v>475.68</v>
      </c>
      <c r="N43" s="11">
        <v>475.68</v>
      </c>
      <c r="O43" s="32">
        <f t="shared" si="2"/>
        <v>2033.2710000000002</v>
      </c>
      <c r="P43" s="32"/>
    </row>
    <row r="44" spans="1:16" ht="18.75" customHeight="1" x14ac:dyDescent="0.25">
      <c r="A44" s="74"/>
      <c r="B44" s="74"/>
      <c r="C44" s="74"/>
      <c r="D44" s="28"/>
      <c r="E44" s="7" t="s">
        <v>22</v>
      </c>
      <c r="F44" s="28" t="s">
        <v>33</v>
      </c>
      <c r="G44" s="28"/>
      <c r="H44" s="7">
        <v>612</v>
      </c>
      <c r="I44" s="9">
        <v>20</v>
      </c>
      <c r="J44" s="31">
        <v>0</v>
      </c>
      <c r="K44" s="31"/>
      <c r="L44" s="9">
        <v>0</v>
      </c>
      <c r="M44" s="11">
        <v>0</v>
      </c>
      <c r="N44" s="11">
        <v>0</v>
      </c>
      <c r="O44" s="32">
        <f t="shared" ref="O44:O48" si="3">I44+J44+L44+M44+N44</f>
        <v>20</v>
      </c>
      <c r="P44" s="32"/>
    </row>
    <row r="45" spans="1:16" ht="18.75" customHeight="1" x14ac:dyDescent="0.25">
      <c r="A45" s="74"/>
      <c r="B45" s="74"/>
      <c r="C45" s="74"/>
      <c r="D45" s="28"/>
      <c r="E45" s="7" t="s">
        <v>22</v>
      </c>
      <c r="F45" s="28" t="s">
        <v>24</v>
      </c>
      <c r="G45" s="28"/>
      <c r="H45" s="7">
        <v>611</v>
      </c>
      <c r="I45" s="9">
        <v>206.61</v>
      </c>
      <c r="J45" s="31">
        <v>0</v>
      </c>
      <c r="K45" s="31"/>
      <c r="L45" s="9">
        <v>0</v>
      </c>
      <c r="M45" s="11">
        <v>0</v>
      </c>
      <c r="N45" s="11">
        <v>0</v>
      </c>
      <c r="O45" s="32">
        <f t="shared" si="3"/>
        <v>206.61</v>
      </c>
      <c r="P45" s="32"/>
    </row>
    <row r="46" spans="1:16" ht="18.75" customHeight="1" x14ac:dyDescent="0.25">
      <c r="A46" s="74"/>
      <c r="B46" s="74"/>
      <c r="C46" s="74"/>
      <c r="D46" s="28"/>
      <c r="E46" s="7" t="s">
        <v>22</v>
      </c>
      <c r="F46" s="28" t="s">
        <v>120</v>
      </c>
      <c r="G46" s="28"/>
      <c r="H46" s="7">
        <v>611</v>
      </c>
      <c r="I46" s="9">
        <v>0</v>
      </c>
      <c r="J46" s="31">
        <v>306.97000000000003</v>
      </c>
      <c r="K46" s="31"/>
      <c r="L46" s="9">
        <v>400.00799999999998</v>
      </c>
      <c r="M46" s="11">
        <v>0</v>
      </c>
      <c r="N46" s="11">
        <v>0</v>
      </c>
      <c r="O46" s="32">
        <f t="shared" si="3"/>
        <v>706.97800000000007</v>
      </c>
      <c r="P46" s="32"/>
    </row>
    <row r="47" spans="1:16" ht="18.75" customHeight="1" x14ac:dyDescent="0.25">
      <c r="A47" s="74"/>
      <c r="B47" s="74"/>
      <c r="C47" s="74"/>
      <c r="D47" s="28"/>
      <c r="E47" s="7" t="s">
        <v>22</v>
      </c>
      <c r="F47" s="36" t="s">
        <v>113</v>
      </c>
      <c r="G47" s="36"/>
      <c r="H47" s="7">
        <v>611</v>
      </c>
      <c r="I47" s="9">
        <v>0</v>
      </c>
      <c r="J47" s="31">
        <v>0</v>
      </c>
      <c r="K47" s="31"/>
      <c r="L47" s="9">
        <v>39.789000000000001</v>
      </c>
      <c r="M47" s="11">
        <v>0</v>
      </c>
      <c r="N47" s="11">
        <v>0</v>
      </c>
      <c r="O47" s="32">
        <f>I47+J47+L47+M47+N47</f>
        <v>39.789000000000001</v>
      </c>
      <c r="P47" s="32"/>
    </row>
    <row r="48" spans="1:16" ht="18.75" customHeight="1" x14ac:dyDescent="0.25">
      <c r="A48" s="74"/>
      <c r="B48" s="74"/>
      <c r="C48" s="74"/>
      <c r="D48" s="28"/>
      <c r="E48" s="7" t="s">
        <v>22</v>
      </c>
      <c r="F48" s="28" t="s">
        <v>27</v>
      </c>
      <c r="G48" s="28"/>
      <c r="H48" s="7">
        <v>611</v>
      </c>
      <c r="I48" s="9">
        <v>12.86</v>
      </c>
      <c r="J48" s="31">
        <v>0</v>
      </c>
      <c r="K48" s="31"/>
      <c r="L48" s="9">
        <v>0</v>
      </c>
      <c r="M48" s="11">
        <v>0</v>
      </c>
      <c r="N48" s="11">
        <v>0</v>
      </c>
      <c r="O48" s="32">
        <f t="shared" si="3"/>
        <v>12.86</v>
      </c>
      <c r="P48" s="32"/>
    </row>
    <row r="49" spans="1:16" ht="18.75" customHeight="1" x14ac:dyDescent="0.25">
      <c r="A49" s="74"/>
      <c r="B49" s="74"/>
      <c r="C49" s="74"/>
      <c r="D49" s="7"/>
      <c r="E49" s="7" t="s">
        <v>22</v>
      </c>
      <c r="F49" s="28" t="s">
        <v>124</v>
      </c>
      <c r="G49" s="28"/>
      <c r="H49" s="7">
        <v>611</v>
      </c>
      <c r="I49" s="9">
        <v>0</v>
      </c>
      <c r="J49" s="43">
        <v>0</v>
      </c>
      <c r="K49" s="44"/>
      <c r="L49" s="9">
        <v>9.58</v>
      </c>
      <c r="M49" s="11">
        <v>0</v>
      </c>
      <c r="N49" s="11">
        <v>0</v>
      </c>
      <c r="O49" s="32">
        <f>I49+J49+L49+M49+N49</f>
        <v>9.58</v>
      </c>
      <c r="P49" s="32"/>
    </row>
    <row r="50" spans="1:16" ht="18.75" customHeight="1" x14ac:dyDescent="0.25">
      <c r="A50" s="75"/>
      <c r="B50" s="75"/>
      <c r="C50" s="75"/>
      <c r="D50" s="7"/>
      <c r="E50" s="7" t="s">
        <v>22</v>
      </c>
      <c r="F50" s="28" t="s">
        <v>122</v>
      </c>
      <c r="G50" s="28"/>
      <c r="H50" s="7">
        <v>611</v>
      </c>
      <c r="I50" s="9">
        <v>0</v>
      </c>
      <c r="J50" s="43">
        <v>0</v>
      </c>
      <c r="K50" s="44"/>
      <c r="L50" s="9">
        <v>2.02</v>
      </c>
      <c r="M50" s="11">
        <v>0</v>
      </c>
      <c r="N50" s="11">
        <v>0</v>
      </c>
      <c r="O50" s="32">
        <f>I50+J50+L50+M50+N50</f>
        <v>2.02</v>
      </c>
      <c r="P50" s="32"/>
    </row>
    <row r="51" spans="1:16" ht="30" x14ac:dyDescent="0.25">
      <c r="A51" s="35" t="s">
        <v>34</v>
      </c>
      <c r="B51" s="35" t="s">
        <v>35</v>
      </c>
      <c r="C51" s="6" t="s">
        <v>32</v>
      </c>
      <c r="D51" s="7" t="s">
        <v>15</v>
      </c>
      <c r="E51" s="7" t="s">
        <v>13</v>
      </c>
      <c r="F51" s="28" t="s">
        <v>13</v>
      </c>
      <c r="G51" s="28"/>
      <c r="H51" s="7" t="s">
        <v>13</v>
      </c>
      <c r="I51" s="8">
        <f>I52+I53</f>
        <v>18926.100000000002</v>
      </c>
      <c r="J51" s="33">
        <f>J52+J53</f>
        <v>22160.95</v>
      </c>
      <c r="K51" s="33"/>
      <c r="L51" s="8">
        <f>L52+L53</f>
        <v>20828.662999999997</v>
      </c>
      <c r="M51" s="8">
        <f t="shared" ref="M51:N51" si="4">M52+M53</f>
        <v>19559.77</v>
      </c>
      <c r="N51" s="8">
        <f t="shared" si="4"/>
        <v>19559.77</v>
      </c>
      <c r="O51" s="37">
        <f>I51+J51+L51+M51+N51</f>
        <v>101035.25300000001</v>
      </c>
      <c r="P51" s="37"/>
    </row>
    <row r="52" spans="1:16" ht="75" x14ac:dyDescent="0.25">
      <c r="A52" s="35"/>
      <c r="B52" s="35"/>
      <c r="C52" s="6" t="s">
        <v>14</v>
      </c>
      <c r="D52" s="7" t="s">
        <v>15</v>
      </c>
      <c r="E52" s="7" t="s">
        <v>13</v>
      </c>
      <c r="F52" s="28" t="s">
        <v>13</v>
      </c>
      <c r="G52" s="28"/>
      <c r="H52" s="7" t="s">
        <v>13</v>
      </c>
      <c r="I52" s="9">
        <f>I54+I67</f>
        <v>18926.100000000002</v>
      </c>
      <c r="J52" s="31">
        <f>J54+J67</f>
        <v>22160.95</v>
      </c>
      <c r="K52" s="31"/>
      <c r="L52" s="9">
        <f>L54+L67+0.01</f>
        <v>20828.662999999997</v>
      </c>
      <c r="M52" s="9">
        <f>M54+M67</f>
        <v>19559.77</v>
      </c>
      <c r="N52" s="9">
        <f>N54+N67</f>
        <v>19559.77</v>
      </c>
      <c r="O52" s="32">
        <f>I52+J52+L52+M52+N52</f>
        <v>101035.25300000001</v>
      </c>
      <c r="P52" s="32"/>
    </row>
    <row r="53" spans="1:16" ht="120.75" customHeight="1" x14ac:dyDescent="0.25">
      <c r="A53" s="35"/>
      <c r="B53" s="35"/>
      <c r="C53" s="6" t="s">
        <v>36</v>
      </c>
      <c r="D53" s="7">
        <v>131</v>
      </c>
      <c r="E53" s="7" t="s">
        <v>13</v>
      </c>
      <c r="F53" s="28" t="s">
        <v>13</v>
      </c>
      <c r="G53" s="28"/>
      <c r="H53" s="7" t="s">
        <v>13</v>
      </c>
      <c r="I53" s="9">
        <f>I81+I82</f>
        <v>0</v>
      </c>
      <c r="J53" s="31">
        <f>J81</f>
        <v>0</v>
      </c>
      <c r="K53" s="31"/>
      <c r="L53" s="9">
        <f>L81</f>
        <v>0</v>
      </c>
      <c r="M53" s="9">
        <f>M81</f>
        <v>0</v>
      </c>
      <c r="N53" s="9">
        <f>N81</f>
        <v>0</v>
      </c>
      <c r="O53" s="32">
        <f>I53+J53+L53+M53+N53</f>
        <v>0</v>
      </c>
      <c r="P53" s="32"/>
    </row>
    <row r="54" spans="1:16" ht="48" customHeight="1" x14ac:dyDescent="0.25">
      <c r="A54" s="51" t="s">
        <v>20</v>
      </c>
      <c r="B54" s="51" t="s">
        <v>35</v>
      </c>
      <c r="C54" s="6" t="s">
        <v>32</v>
      </c>
      <c r="D54" s="7" t="s">
        <v>15</v>
      </c>
      <c r="E54" s="7" t="s">
        <v>13</v>
      </c>
      <c r="F54" s="28" t="s">
        <v>13</v>
      </c>
      <c r="G54" s="28"/>
      <c r="H54" s="7" t="s">
        <v>13</v>
      </c>
      <c r="I54" s="8">
        <f>I55+I56+I57+I58+I59+I60+I61+I62+I63+I65</f>
        <v>5968.9800000000005</v>
      </c>
      <c r="J54" s="33">
        <f>J55+J56+J57+J58+J59+J60+J61+J62+J63+J65</f>
        <v>6975.380000000001</v>
      </c>
      <c r="K54" s="33"/>
      <c r="L54" s="8">
        <f>SUM(L55:L66)</f>
        <v>6679.848</v>
      </c>
      <c r="M54" s="8">
        <f>M55+M56+M57+M58+M59+M60+M61+M62+M63+M65</f>
        <v>6216.13</v>
      </c>
      <c r="N54" s="8">
        <f>N55+N56+N57+N58+N59+N60+N61+N62+N63+N65</f>
        <v>6216.13</v>
      </c>
      <c r="O54" s="33">
        <f>N54+I54+J54+L54+M54</f>
        <v>32056.468000000004</v>
      </c>
      <c r="P54" s="33"/>
    </row>
    <row r="55" spans="1:16" ht="15" customHeight="1" x14ac:dyDescent="0.25">
      <c r="A55" s="52"/>
      <c r="B55" s="52"/>
      <c r="C55" s="51" t="s">
        <v>14</v>
      </c>
      <c r="D55" s="51" t="s">
        <v>15</v>
      </c>
      <c r="E55" s="6" t="s">
        <v>22</v>
      </c>
      <c r="F55" s="26" t="s">
        <v>96</v>
      </c>
      <c r="G55" s="26"/>
      <c r="H55" s="6">
        <v>621.62199999999996</v>
      </c>
      <c r="I55" s="11">
        <v>4819.37</v>
      </c>
      <c r="J55" s="32">
        <v>4915.1000000000004</v>
      </c>
      <c r="K55" s="32"/>
      <c r="L55" s="11">
        <v>4673.2190000000001</v>
      </c>
      <c r="M55" s="11">
        <v>5354.43</v>
      </c>
      <c r="N55" s="11">
        <v>5354.43</v>
      </c>
      <c r="O55" s="32">
        <f>I55+J55+L55+M55+N55</f>
        <v>25116.549000000003</v>
      </c>
      <c r="P55" s="32"/>
    </row>
    <row r="56" spans="1:16" ht="15" customHeight="1" x14ac:dyDescent="0.25">
      <c r="A56" s="52"/>
      <c r="B56" s="52"/>
      <c r="C56" s="52"/>
      <c r="D56" s="52"/>
      <c r="E56" s="6" t="s">
        <v>22</v>
      </c>
      <c r="F56" s="26" t="s">
        <v>97</v>
      </c>
      <c r="G56" s="26"/>
      <c r="H56" s="6">
        <v>621</v>
      </c>
      <c r="I56" s="11">
        <v>196.6</v>
      </c>
      <c r="J56" s="32">
        <v>204</v>
      </c>
      <c r="K56" s="32"/>
      <c r="L56" s="11">
        <v>204</v>
      </c>
      <c r="M56" s="11">
        <v>204</v>
      </c>
      <c r="N56" s="11">
        <v>204</v>
      </c>
      <c r="O56" s="32">
        <f>I56+J56+L56+M56+N56</f>
        <v>1012.6</v>
      </c>
      <c r="P56" s="32"/>
    </row>
    <row r="57" spans="1:16" x14ac:dyDescent="0.25">
      <c r="A57" s="52"/>
      <c r="B57" s="52"/>
      <c r="C57" s="52"/>
      <c r="D57" s="52"/>
      <c r="E57" s="6" t="s">
        <v>22</v>
      </c>
      <c r="F57" s="26" t="s">
        <v>98</v>
      </c>
      <c r="G57" s="26"/>
      <c r="H57" s="6">
        <v>621</v>
      </c>
      <c r="I57" s="11">
        <v>237.47</v>
      </c>
      <c r="J57" s="32">
        <v>521.95000000000005</v>
      </c>
      <c r="K57" s="32"/>
      <c r="L57" s="11">
        <v>657.69600000000003</v>
      </c>
      <c r="M57" s="11">
        <v>657.7</v>
      </c>
      <c r="N57" s="11">
        <v>657.7</v>
      </c>
      <c r="O57" s="32">
        <f>I57+J57+L57+M57+N57</f>
        <v>2732.5159999999996</v>
      </c>
      <c r="P57" s="32"/>
    </row>
    <row r="58" spans="1:16" x14ac:dyDescent="0.25">
      <c r="A58" s="52"/>
      <c r="B58" s="52"/>
      <c r="C58" s="52"/>
      <c r="D58" s="52"/>
      <c r="E58" s="6" t="s">
        <v>22</v>
      </c>
      <c r="F58" s="26" t="s">
        <v>37</v>
      </c>
      <c r="G58" s="26"/>
      <c r="H58" s="6">
        <v>621</v>
      </c>
      <c r="I58" s="11">
        <v>449.53</v>
      </c>
      <c r="J58" s="32">
        <v>0</v>
      </c>
      <c r="K58" s="32"/>
      <c r="L58" s="11">
        <v>0</v>
      </c>
      <c r="M58" s="11">
        <v>0</v>
      </c>
      <c r="N58" s="11">
        <v>0</v>
      </c>
      <c r="O58" s="32">
        <f t="shared" ref="O58:O65" si="5">I58+J58+L58+M58+N58</f>
        <v>449.53</v>
      </c>
      <c r="P58" s="32"/>
    </row>
    <row r="59" spans="1:16" x14ac:dyDescent="0.25">
      <c r="A59" s="52"/>
      <c r="B59" s="52"/>
      <c r="C59" s="52"/>
      <c r="D59" s="52"/>
      <c r="E59" s="6" t="s">
        <v>22</v>
      </c>
      <c r="F59" s="26" t="s">
        <v>105</v>
      </c>
      <c r="G59" s="26"/>
      <c r="H59" s="6">
        <v>621</v>
      </c>
      <c r="I59" s="11">
        <v>47.99</v>
      </c>
      <c r="J59" s="32">
        <v>123.39</v>
      </c>
      <c r="K59" s="32"/>
      <c r="L59" s="11">
        <v>185.125</v>
      </c>
      <c r="M59" s="11">
        <v>0</v>
      </c>
      <c r="N59" s="11">
        <v>0</v>
      </c>
      <c r="O59" s="32">
        <f t="shared" si="5"/>
        <v>356.505</v>
      </c>
      <c r="P59" s="32"/>
    </row>
    <row r="60" spans="1:16" x14ac:dyDescent="0.25">
      <c r="A60" s="52"/>
      <c r="B60" s="52"/>
      <c r="C60" s="52"/>
      <c r="D60" s="52"/>
      <c r="E60" s="6" t="s">
        <v>22</v>
      </c>
      <c r="F60" s="26" t="s">
        <v>38</v>
      </c>
      <c r="G60" s="26"/>
      <c r="H60" s="6">
        <v>621</v>
      </c>
      <c r="I60" s="11">
        <v>2.02</v>
      </c>
      <c r="J60" s="32">
        <v>5.05</v>
      </c>
      <c r="K60" s="32"/>
      <c r="L60" s="11">
        <v>0</v>
      </c>
      <c r="M60" s="11">
        <v>0</v>
      </c>
      <c r="N60" s="11">
        <v>0</v>
      </c>
      <c r="O60" s="32">
        <f t="shared" si="5"/>
        <v>7.07</v>
      </c>
      <c r="P60" s="32"/>
    </row>
    <row r="61" spans="1:16" x14ac:dyDescent="0.25">
      <c r="A61" s="52"/>
      <c r="B61" s="52"/>
      <c r="C61" s="52"/>
      <c r="D61" s="52"/>
      <c r="E61" s="6" t="s">
        <v>22</v>
      </c>
      <c r="F61" s="26" t="s">
        <v>39</v>
      </c>
      <c r="G61" s="26"/>
      <c r="H61" s="6">
        <v>621</v>
      </c>
      <c r="I61" s="11">
        <v>200</v>
      </c>
      <c r="J61" s="32">
        <v>0</v>
      </c>
      <c r="K61" s="32"/>
      <c r="L61" s="11">
        <v>0</v>
      </c>
      <c r="M61" s="11">
        <v>0</v>
      </c>
      <c r="N61" s="11">
        <v>0</v>
      </c>
      <c r="O61" s="32">
        <f t="shared" si="5"/>
        <v>200</v>
      </c>
      <c r="P61" s="32"/>
    </row>
    <row r="62" spans="1:16" x14ac:dyDescent="0.25">
      <c r="A62" s="52"/>
      <c r="B62" s="52"/>
      <c r="C62" s="52"/>
      <c r="D62" s="52"/>
      <c r="E62" s="6" t="s">
        <v>22</v>
      </c>
      <c r="F62" s="26" t="s">
        <v>40</v>
      </c>
      <c r="G62" s="26"/>
      <c r="H62" s="6">
        <v>621</v>
      </c>
      <c r="I62" s="11">
        <v>16</v>
      </c>
      <c r="J62" s="32">
        <v>0</v>
      </c>
      <c r="K62" s="32"/>
      <c r="L62" s="11">
        <v>0</v>
      </c>
      <c r="M62" s="11">
        <v>0</v>
      </c>
      <c r="N62" s="11">
        <v>0</v>
      </c>
      <c r="O62" s="32">
        <f t="shared" si="5"/>
        <v>16</v>
      </c>
      <c r="P62" s="32"/>
    </row>
    <row r="63" spans="1:16" x14ac:dyDescent="0.25">
      <c r="A63" s="52"/>
      <c r="B63" s="52"/>
      <c r="C63" s="52"/>
      <c r="D63" s="52"/>
      <c r="E63" s="6" t="s">
        <v>22</v>
      </c>
      <c r="F63" s="26" t="s">
        <v>39</v>
      </c>
      <c r="G63" s="26"/>
      <c r="H63" s="6">
        <v>621.62199999999996</v>
      </c>
      <c r="I63" s="11">
        <v>0</v>
      </c>
      <c r="J63" s="32">
        <v>500</v>
      </c>
      <c r="K63" s="32"/>
      <c r="L63" s="11">
        <v>0</v>
      </c>
      <c r="M63" s="11">
        <v>0</v>
      </c>
      <c r="N63" s="11">
        <v>0</v>
      </c>
      <c r="O63" s="32">
        <f t="shared" si="5"/>
        <v>500</v>
      </c>
      <c r="P63" s="32"/>
    </row>
    <row r="64" spans="1:16" x14ac:dyDescent="0.25">
      <c r="A64" s="52"/>
      <c r="B64" s="52"/>
      <c r="C64" s="52"/>
      <c r="D64" s="52"/>
      <c r="E64" s="7" t="s">
        <v>22</v>
      </c>
      <c r="F64" s="36" t="s">
        <v>115</v>
      </c>
      <c r="G64" s="36"/>
      <c r="H64" s="6">
        <v>621</v>
      </c>
      <c r="I64" s="11">
        <v>0</v>
      </c>
      <c r="J64" s="32">
        <v>0</v>
      </c>
      <c r="K64" s="32"/>
      <c r="L64" s="11">
        <v>54.71</v>
      </c>
      <c r="M64" s="11">
        <v>0</v>
      </c>
      <c r="N64" s="11">
        <v>0</v>
      </c>
      <c r="O64" s="32">
        <f>I64+J64+L64+M64+N64</f>
        <v>54.71</v>
      </c>
      <c r="P64" s="32"/>
    </row>
    <row r="65" spans="1:16" x14ac:dyDescent="0.25">
      <c r="A65" s="52"/>
      <c r="B65" s="52"/>
      <c r="C65" s="52"/>
      <c r="D65" s="53"/>
      <c r="E65" s="13" t="s">
        <v>22</v>
      </c>
      <c r="F65" s="56" t="s">
        <v>125</v>
      </c>
      <c r="G65" s="56"/>
      <c r="H65" s="13">
        <v>621</v>
      </c>
      <c r="I65" s="14">
        <v>0</v>
      </c>
      <c r="J65" s="42">
        <v>705.89</v>
      </c>
      <c r="K65" s="42"/>
      <c r="L65" s="14">
        <v>894.99699999999996</v>
      </c>
      <c r="M65" s="14"/>
      <c r="N65" s="14">
        <v>0</v>
      </c>
      <c r="O65" s="32">
        <f t="shared" si="5"/>
        <v>1600.8869999999999</v>
      </c>
      <c r="P65" s="32"/>
    </row>
    <row r="66" spans="1:16" x14ac:dyDescent="0.25">
      <c r="A66" s="52"/>
      <c r="B66" s="52"/>
      <c r="C66" s="52"/>
      <c r="D66" s="7"/>
      <c r="E66" s="13" t="s">
        <v>22</v>
      </c>
      <c r="F66" s="28" t="s">
        <v>126</v>
      </c>
      <c r="G66" s="28"/>
      <c r="H66" s="13">
        <v>621</v>
      </c>
      <c r="I66" s="14">
        <v>0</v>
      </c>
      <c r="J66" s="72">
        <v>0</v>
      </c>
      <c r="K66" s="73"/>
      <c r="L66" s="14">
        <v>10.101000000000001</v>
      </c>
      <c r="M66" s="14">
        <v>0</v>
      </c>
      <c r="N66" s="14">
        <v>0</v>
      </c>
      <c r="O66" s="45">
        <f t="shared" ref="O66" si="6">I66+J66+L66+M66+N66</f>
        <v>10.101000000000001</v>
      </c>
      <c r="P66" s="46"/>
    </row>
    <row r="67" spans="1:16" ht="45" customHeight="1" x14ac:dyDescent="0.25">
      <c r="A67" s="51" t="s">
        <v>30</v>
      </c>
      <c r="B67" s="51" t="s">
        <v>46</v>
      </c>
      <c r="C67" s="6" t="s">
        <v>32</v>
      </c>
      <c r="D67" s="7" t="s">
        <v>15</v>
      </c>
      <c r="E67" s="7" t="s">
        <v>13</v>
      </c>
      <c r="F67" s="47" t="s">
        <v>13</v>
      </c>
      <c r="G67" s="48"/>
      <c r="H67" s="7" t="s">
        <v>13</v>
      </c>
      <c r="I67" s="10">
        <f>I68+I69+I70+I71+I73+I72+I74+I75+I76+I78</f>
        <v>12957.12</v>
      </c>
      <c r="J67" s="54">
        <f>J68+J69+J70+J71+J72+J73+J74+J75+J76+J78</f>
        <v>15185.57</v>
      </c>
      <c r="K67" s="55"/>
      <c r="L67" s="10">
        <f>SUM(L68:L80)</f>
        <v>14148.805</v>
      </c>
      <c r="M67" s="10">
        <f>M68+M69+M70+M71+M72+M73+M74+M75+M76+M78</f>
        <v>13343.640000000001</v>
      </c>
      <c r="N67" s="10">
        <f>N68+N69+N70+N71+N72+N73+N74+N75+N76+N78</f>
        <v>13343.640000000001</v>
      </c>
      <c r="O67" s="54">
        <f>I67+J67+L67+M67+N67</f>
        <v>68978.775000000009</v>
      </c>
      <c r="P67" s="55"/>
    </row>
    <row r="68" spans="1:16" ht="20.25" customHeight="1" x14ac:dyDescent="0.25">
      <c r="A68" s="74"/>
      <c r="B68" s="74"/>
      <c r="C68" s="51" t="s">
        <v>14</v>
      </c>
      <c r="D68" s="76" t="s">
        <v>15</v>
      </c>
      <c r="E68" s="6" t="s">
        <v>22</v>
      </c>
      <c r="F68" s="49" t="s">
        <v>99</v>
      </c>
      <c r="G68" s="50"/>
      <c r="H68" s="6">
        <v>621.62199999999996</v>
      </c>
      <c r="I68" s="11">
        <v>10915.56</v>
      </c>
      <c r="J68" s="45">
        <v>11836.41</v>
      </c>
      <c r="K68" s="46"/>
      <c r="L68" s="11">
        <f>9764.202+125</f>
        <v>9889.2019999999993</v>
      </c>
      <c r="M68" s="11">
        <v>11206.78</v>
      </c>
      <c r="N68" s="11">
        <v>11206.78</v>
      </c>
      <c r="O68" s="45">
        <f>I68+J68+L68+M68+N68</f>
        <v>55054.731999999996</v>
      </c>
      <c r="P68" s="46"/>
    </row>
    <row r="69" spans="1:16" ht="20.25" customHeight="1" x14ac:dyDescent="0.25">
      <c r="A69" s="74"/>
      <c r="B69" s="74"/>
      <c r="C69" s="74"/>
      <c r="D69" s="77"/>
      <c r="E69" s="6" t="s">
        <v>22</v>
      </c>
      <c r="F69" s="49" t="s">
        <v>100</v>
      </c>
      <c r="G69" s="50"/>
      <c r="H69" s="6">
        <v>621</v>
      </c>
      <c r="I69" s="11">
        <v>716.45</v>
      </c>
      <c r="J69" s="45">
        <v>1442.17</v>
      </c>
      <c r="K69" s="46"/>
      <c r="L69" s="11">
        <v>2136.86</v>
      </c>
      <c r="M69" s="11">
        <v>2136.86</v>
      </c>
      <c r="N69" s="11">
        <v>2136.86</v>
      </c>
      <c r="O69" s="45">
        <f>I69+J69+L69+M69+N69</f>
        <v>8569.2000000000007</v>
      </c>
      <c r="P69" s="46"/>
    </row>
    <row r="70" spans="1:16" ht="20.25" customHeight="1" x14ac:dyDescent="0.25">
      <c r="A70" s="74"/>
      <c r="B70" s="74"/>
      <c r="C70" s="74"/>
      <c r="D70" s="77"/>
      <c r="E70" s="6" t="s">
        <v>22</v>
      </c>
      <c r="F70" s="49" t="s">
        <v>37</v>
      </c>
      <c r="G70" s="50"/>
      <c r="H70" s="6">
        <v>621</v>
      </c>
      <c r="I70" s="11">
        <v>965.09</v>
      </c>
      <c r="J70" s="45">
        <v>0</v>
      </c>
      <c r="K70" s="46"/>
      <c r="L70" s="11">
        <v>0</v>
      </c>
      <c r="M70" s="11">
        <v>0</v>
      </c>
      <c r="N70" s="11">
        <v>0</v>
      </c>
      <c r="O70" s="45">
        <f t="shared" ref="O70:O72" si="7">I70+J70+L70+M70+N70</f>
        <v>965.09</v>
      </c>
      <c r="P70" s="46"/>
    </row>
    <row r="71" spans="1:16" ht="20.25" customHeight="1" x14ac:dyDescent="0.25">
      <c r="A71" s="74"/>
      <c r="B71" s="74"/>
      <c r="C71" s="74"/>
      <c r="D71" s="77"/>
      <c r="E71" s="6" t="s">
        <v>22</v>
      </c>
      <c r="F71" s="49" t="s">
        <v>38</v>
      </c>
      <c r="G71" s="50"/>
      <c r="H71" s="6">
        <v>621</v>
      </c>
      <c r="I71" s="11">
        <v>2.02</v>
      </c>
      <c r="J71" s="45">
        <v>2.1</v>
      </c>
      <c r="K71" s="46"/>
      <c r="L71" s="11">
        <v>0</v>
      </c>
      <c r="M71" s="11">
        <v>0</v>
      </c>
      <c r="N71" s="11">
        <v>0</v>
      </c>
      <c r="O71" s="45">
        <f>I71+J71+L71+M71+N71</f>
        <v>4.12</v>
      </c>
      <c r="P71" s="46"/>
    </row>
    <row r="72" spans="1:16" ht="20.25" customHeight="1" x14ac:dyDescent="0.25">
      <c r="A72" s="74"/>
      <c r="B72" s="74"/>
      <c r="C72" s="74"/>
      <c r="D72" s="77"/>
      <c r="E72" s="6" t="s">
        <v>22</v>
      </c>
      <c r="F72" s="49" t="s">
        <v>39</v>
      </c>
      <c r="G72" s="50"/>
      <c r="H72" s="6">
        <v>621</v>
      </c>
      <c r="I72" s="11">
        <v>200</v>
      </c>
      <c r="J72" s="45">
        <v>208</v>
      </c>
      <c r="K72" s="46"/>
      <c r="L72" s="11">
        <v>0</v>
      </c>
      <c r="M72" s="11">
        <v>0</v>
      </c>
      <c r="N72" s="11">
        <v>0</v>
      </c>
      <c r="O72" s="45">
        <f t="shared" si="7"/>
        <v>408</v>
      </c>
      <c r="P72" s="46"/>
    </row>
    <row r="73" spans="1:16" ht="20.25" customHeight="1" x14ac:dyDescent="0.25">
      <c r="A73" s="74"/>
      <c r="B73" s="74"/>
      <c r="C73" s="74"/>
      <c r="D73" s="77"/>
      <c r="E73" s="6" t="s">
        <v>22</v>
      </c>
      <c r="F73" s="49" t="s">
        <v>41</v>
      </c>
      <c r="G73" s="50"/>
      <c r="H73" s="6">
        <v>622.62099999999998</v>
      </c>
      <c r="I73" s="11">
        <v>1.01</v>
      </c>
      <c r="J73" s="45">
        <v>2.02</v>
      </c>
      <c r="K73" s="46"/>
      <c r="L73" s="11">
        <v>0</v>
      </c>
      <c r="M73" s="11">
        <v>0</v>
      </c>
      <c r="N73" s="11">
        <v>0</v>
      </c>
      <c r="O73" s="45">
        <f t="shared" ref="O73:O80" si="8">I73+J73+L73+M73+N73</f>
        <v>3.0300000000000002</v>
      </c>
      <c r="P73" s="46"/>
    </row>
    <row r="74" spans="1:16" ht="20.25" customHeight="1" x14ac:dyDescent="0.25">
      <c r="A74" s="74"/>
      <c r="B74" s="74"/>
      <c r="C74" s="74"/>
      <c r="D74" s="77"/>
      <c r="E74" s="6" t="s">
        <v>22</v>
      </c>
      <c r="F74" s="49" t="s">
        <v>42</v>
      </c>
      <c r="G74" s="50"/>
      <c r="H74" s="6">
        <v>622.62099999999998</v>
      </c>
      <c r="I74" s="11">
        <v>100</v>
      </c>
      <c r="J74" s="45">
        <v>200</v>
      </c>
      <c r="K74" s="46"/>
      <c r="L74" s="11">
        <v>0</v>
      </c>
      <c r="M74" s="11">
        <v>0</v>
      </c>
      <c r="N74" s="11">
        <v>0</v>
      </c>
      <c r="O74" s="45">
        <f t="shared" si="8"/>
        <v>300</v>
      </c>
      <c r="P74" s="46"/>
    </row>
    <row r="75" spans="1:16" ht="20.25" customHeight="1" x14ac:dyDescent="0.25">
      <c r="A75" s="74"/>
      <c r="B75" s="74"/>
      <c r="C75" s="74"/>
      <c r="D75" s="77"/>
      <c r="E75" s="6" t="s">
        <v>22</v>
      </c>
      <c r="F75" s="49" t="s">
        <v>125</v>
      </c>
      <c r="G75" s="50"/>
      <c r="H75" s="7">
        <v>621</v>
      </c>
      <c r="I75" s="11">
        <v>0</v>
      </c>
      <c r="J75" s="45">
        <v>1385.22</v>
      </c>
      <c r="K75" s="46"/>
      <c r="L75" s="11">
        <v>1835.3630000000001</v>
      </c>
      <c r="M75" s="11">
        <v>0</v>
      </c>
      <c r="N75" s="11">
        <v>0</v>
      </c>
      <c r="O75" s="45">
        <f t="shared" si="8"/>
        <v>3220.5830000000001</v>
      </c>
      <c r="P75" s="46"/>
    </row>
    <row r="76" spans="1:16" ht="20.25" customHeight="1" x14ac:dyDescent="0.25">
      <c r="A76" s="74"/>
      <c r="B76" s="74"/>
      <c r="C76" s="74"/>
      <c r="D76" s="77"/>
      <c r="E76" s="6" t="s">
        <v>22</v>
      </c>
      <c r="F76" s="47" t="s">
        <v>40</v>
      </c>
      <c r="G76" s="48"/>
      <c r="H76" s="7">
        <v>621</v>
      </c>
      <c r="I76" s="9">
        <v>56.99</v>
      </c>
      <c r="J76" s="43">
        <v>0</v>
      </c>
      <c r="K76" s="44"/>
      <c r="L76" s="9">
        <v>0</v>
      </c>
      <c r="M76" s="11">
        <v>0</v>
      </c>
      <c r="N76" s="11">
        <v>0</v>
      </c>
      <c r="O76" s="45">
        <f t="shared" si="8"/>
        <v>56.99</v>
      </c>
      <c r="P76" s="46"/>
    </row>
    <row r="77" spans="1:16" ht="20.25" customHeight="1" x14ac:dyDescent="0.25">
      <c r="A77" s="74"/>
      <c r="B77" s="74"/>
      <c r="C77" s="74"/>
      <c r="D77" s="77"/>
      <c r="E77" s="7" t="s">
        <v>22</v>
      </c>
      <c r="F77" s="69" t="s">
        <v>115</v>
      </c>
      <c r="G77" s="70"/>
      <c r="H77" s="7">
        <v>621</v>
      </c>
      <c r="I77" s="9">
        <v>0</v>
      </c>
      <c r="J77" s="43">
        <v>0</v>
      </c>
      <c r="K77" s="44"/>
      <c r="L77" s="9">
        <v>149.209</v>
      </c>
      <c r="M77" s="11">
        <v>0</v>
      </c>
      <c r="N77" s="11">
        <v>0</v>
      </c>
      <c r="O77" s="45">
        <f t="shared" si="8"/>
        <v>149.209</v>
      </c>
      <c r="P77" s="46"/>
    </row>
    <row r="78" spans="1:16" ht="20.25" customHeight="1" x14ac:dyDescent="0.25">
      <c r="A78" s="74"/>
      <c r="B78" s="74"/>
      <c r="C78" s="74"/>
      <c r="D78" s="77"/>
      <c r="E78" s="6" t="s">
        <v>22</v>
      </c>
      <c r="F78" s="47" t="s">
        <v>106</v>
      </c>
      <c r="G78" s="48"/>
      <c r="H78" s="7">
        <v>621</v>
      </c>
      <c r="I78" s="9">
        <v>0</v>
      </c>
      <c r="J78" s="43">
        <v>109.65</v>
      </c>
      <c r="K78" s="44"/>
      <c r="L78" s="9">
        <v>118.036</v>
      </c>
      <c r="M78" s="11">
        <v>0</v>
      </c>
      <c r="N78" s="11">
        <v>0</v>
      </c>
      <c r="O78" s="45">
        <f t="shared" si="8"/>
        <v>227.68600000000001</v>
      </c>
      <c r="P78" s="46"/>
    </row>
    <row r="79" spans="1:16" ht="20.25" customHeight="1" x14ac:dyDescent="0.25">
      <c r="A79" s="74"/>
      <c r="B79" s="74"/>
      <c r="C79" s="74"/>
      <c r="D79" s="77"/>
      <c r="E79" s="6" t="s">
        <v>22</v>
      </c>
      <c r="F79" s="28" t="s">
        <v>126</v>
      </c>
      <c r="G79" s="28"/>
      <c r="H79" s="7" t="s">
        <v>127</v>
      </c>
      <c r="I79" s="9">
        <v>0</v>
      </c>
      <c r="J79" s="43">
        <v>0</v>
      </c>
      <c r="K79" s="44"/>
      <c r="L79" s="9">
        <f>8.91+3.125</f>
        <v>12.035</v>
      </c>
      <c r="M79" s="11"/>
      <c r="N79" s="11"/>
      <c r="O79" s="45">
        <f t="shared" si="8"/>
        <v>12.035</v>
      </c>
      <c r="P79" s="46"/>
    </row>
    <row r="80" spans="1:16" ht="20.25" customHeight="1" x14ac:dyDescent="0.25">
      <c r="A80" s="74"/>
      <c r="B80" s="74"/>
      <c r="C80" s="75"/>
      <c r="D80" s="78"/>
      <c r="E80" s="6" t="s">
        <v>22</v>
      </c>
      <c r="F80" s="28" t="s">
        <v>128</v>
      </c>
      <c r="G80" s="28"/>
      <c r="H80" s="7">
        <v>621</v>
      </c>
      <c r="I80" s="9">
        <v>0</v>
      </c>
      <c r="J80" s="43">
        <v>0</v>
      </c>
      <c r="K80" s="44"/>
      <c r="L80" s="9">
        <v>8.1</v>
      </c>
      <c r="M80" s="11"/>
      <c r="N80" s="11"/>
      <c r="O80" s="45">
        <f t="shared" si="8"/>
        <v>8.1</v>
      </c>
      <c r="P80" s="46"/>
    </row>
    <row r="81" spans="1:16" ht="39.75" customHeight="1" x14ac:dyDescent="0.25">
      <c r="A81" s="74"/>
      <c r="B81" s="74"/>
      <c r="C81" s="51" t="s">
        <v>36</v>
      </c>
      <c r="D81" s="6">
        <v>131</v>
      </c>
      <c r="E81" s="7" t="s">
        <v>22</v>
      </c>
      <c r="F81" s="47" t="s">
        <v>43</v>
      </c>
      <c r="G81" s="48"/>
      <c r="H81" s="7">
        <v>414</v>
      </c>
      <c r="I81" s="9">
        <v>0</v>
      </c>
      <c r="J81" s="43">
        <v>0</v>
      </c>
      <c r="K81" s="44"/>
      <c r="L81" s="9">
        <v>0</v>
      </c>
      <c r="M81" s="11">
        <v>0</v>
      </c>
      <c r="N81" s="11">
        <v>0</v>
      </c>
      <c r="O81" s="45">
        <v>0</v>
      </c>
      <c r="P81" s="46"/>
    </row>
    <row r="82" spans="1:16" ht="39.75" customHeight="1" x14ac:dyDescent="0.25">
      <c r="A82" s="75"/>
      <c r="B82" s="75"/>
      <c r="C82" s="75"/>
      <c r="D82" s="6">
        <v>131</v>
      </c>
      <c r="E82" s="7" t="s">
        <v>22</v>
      </c>
      <c r="F82" s="47" t="s">
        <v>44</v>
      </c>
      <c r="G82" s="48"/>
      <c r="H82" s="7">
        <v>414</v>
      </c>
      <c r="I82" s="9">
        <v>0</v>
      </c>
      <c r="J82" s="43">
        <v>0</v>
      </c>
      <c r="K82" s="44"/>
      <c r="L82" s="9">
        <v>0</v>
      </c>
      <c r="M82" s="11">
        <v>0</v>
      </c>
      <c r="N82" s="11">
        <v>0</v>
      </c>
      <c r="O82" s="45">
        <v>0</v>
      </c>
      <c r="P82" s="46"/>
    </row>
    <row r="83" spans="1:16" ht="30" x14ac:dyDescent="0.25">
      <c r="A83" s="28" t="s">
        <v>45</v>
      </c>
      <c r="B83" s="57" t="s">
        <v>47</v>
      </c>
      <c r="C83" s="6" t="s">
        <v>32</v>
      </c>
      <c r="D83" s="7" t="s">
        <v>15</v>
      </c>
      <c r="E83" s="6" t="s">
        <v>13</v>
      </c>
      <c r="F83" s="26" t="s">
        <v>13</v>
      </c>
      <c r="G83" s="26"/>
      <c r="H83" s="6" t="s">
        <v>13</v>
      </c>
      <c r="I83" s="8">
        <v>0</v>
      </c>
      <c r="J83" s="33">
        <v>0</v>
      </c>
      <c r="K83" s="33"/>
      <c r="L83" s="8">
        <v>0</v>
      </c>
      <c r="M83" s="10">
        <v>0</v>
      </c>
      <c r="N83" s="10">
        <v>0</v>
      </c>
      <c r="O83" s="37">
        <v>0</v>
      </c>
      <c r="P83" s="37"/>
    </row>
    <row r="84" spans="1:16" ht="92.25" customHeight="1" x14ac:dyDescent="0.25">
      <c r="A84" s="28"/>
      <c r="B84" s="57"/>
      <c r="C84" s="6" t="s">
        <v>14</v>
      </c>
      <c r="D84" s="7"/>
      <c r="E84" s="7" t="s">
        <v>13</v>
      </c>
      <c r="F84" s="28" t="s">
        <v>13</v>
      </c>
      <c r="G84" s="28"/>
      <c r="H84" s="7" t="s">
        <v>13</v>
      </c>
      <c r="I84" s="8">
        <v>0</v>
      </c>
      <c r="J84" s="33">
        <v>0</v>
      </c>
      <c r="K84" s="33"/>
      <c r="L84" s="8">
        <v>0</v>
      </c>
      <c r="M84" s="10">
        <v>0</v>
      </c>
      <c r="N84" s="10">
        <v>0</v>
      </c>
      <c r="O84" s="37">
        <v>0</v>
      </c>
      <c r="P84" s="37"/>
    </row>
    <row r="85" spans="1:16" ht="30" x14ac:dyDescent="0.25">
      <c r="A85" s="28" t="s">
        <v>48</v>
      </c>
      <c r="B85" s="57" t="s">
        <v>49</v>
      </c>
      <c r="C85" s="6" t="s">
        <v>32</v>
      </c>
      <c r="D85" s="7" t="s">
        <v>15</v>
      </c>
      <c r="E85" s="6" t="s">
        <v>13</v>
      </c>
      <c r="F85" s="26" t="s">
        <v>13</v>
      </c>
      <c r="G85" s="26"/>
      <c r="H85" s="6" t="s">
        <v>13</v>
      </c>
      <c r="I85" s="8">
        <v>0</v>
      </c>
      <c r="J85" s="33">
        <v>0</v>
      </c>
      <c r="K85" s="33"/>
      <c r="L85" s="8">
        <v>0</v>
      </c>
      <c r="M85" s="10">
        <v>0</v>
      </c>
      <c r="N85" s="10">
        <v>0</v>
      </c>
      <c r="O85" s="37">
        <v>0</v>
      </c>
      <c r="P85" s="37"/>
    </row>
    <row r="86" spans="1:16" ht="110.25" customHeight="1" x14ac:dyDescent="0.25">
      <c r="A86" s="28"/>
      <c r="B86" s="57"/>
      <c r="C86" s="6" t="s">
        <v>14</v>
      </c>
      <c r="D86" s="7"/>
      <c r="E86" s="7" t="s">
        <v>13</v>
      </c>
      <c r="F86" s="28" t="s">
        <v>13</v>
      </c>
      <c r="G86" s="28"/>
      <c r="H86" s="7" t="s">
        <v>13</v>
      </c>
      <c r="I86" s="8">
        <v>0</v>
      </c>
      <c r="J86" s="33">
        <v>0</v>
      </c>
      <c r="K86" s="33"/>
      <c r="L86" s="8">
        <v>0</v>
      </c>
      <c r="M86" s="10">
        <v>0</v>
      </c>
      <c r="N86" s="10">
        <v>0</v>
      </c>
      <c r="O86" s="37">
        <v>0</v>
      </c>
      <c r="P86" s="37"/>
    </row>
    <row r="87" spans="1:16" ht="88.5" customHeight="1" x14ac:dyDescent="0.25">
      <c r="A87" s="58" t="s">
        <v>50</v>
      </c>
      <c r="B87" s="58" t="s">
        <v>51</v>
      </c>
      <c r="C87" s="6" t="s">
        <v>32</v>
      </c>
      <c r="D87" s="7" t="s">
        <v>15</v>
      </c>
      <c r="E87" s="6" t="s">
        <v>13</v>
      </c>
      <c r="F87" s="26" t="s">
        <v>13</v>
      </c>
      <c r="G87" s="60"/>
      <c r="H87" s="6" t="s">
        <v>13</v>
      </c>
      <c r="I87" s="10">
        <f>I88</f>
        <v>28544.139999999992</v>
      </c>
      <c r="J87" s="37">
        <f>J88</f>
        <v>28575.19</v>
      </c>
      <c r="K87" s="37"/>
      <c r="L87" s="10">
        <f>L88</f>
        <v>29117.800999999999</v>
      </c>
      <c r="M87" s="10">
        <f>M88</f>
        <v>28885.1</v>
      </c>
      <c r="N87" s="10">
        <f t="shared" ref="N87" si="9">N88</f>
        <v>28885.1</v>
      </c>
      <c r="O87" s="37">
        <f>I87+J87+L87+M87+N87</f>
        <v>144007.33100000001</v>
      </c>
      <c r="P87" s="59"/>
    </row>
    <row r="88" spans="1:16" ht="119.25" customHeight="1" x14ac:dyDescent="0.25">
      <c r="A88" s="58"/>
      <c r="B88" s="58"/>
      <c r="C88" s="6" t="s">
        <v>14</v>
      </c>
      <c r="D88" s="7" t="s">
        <v>15</v>
      </c>
      <c r="E88" s="7" t="s">
        <v>13</v>
      </c>
      <c r="F88" s="28" t="s">
        <v>13</v>
      </c>
      <c r="G88" s="28"/>
      <c r="H88" s="7" t="s">
        <v>13</v>
      </c>
      <c r="I88" s="9">
        <f>I89+I110+I112</f>
        <v>28544.139999999992</v>
      </c>
      <c r="J88" s="31">
        <f>J89+J110+J112</f>
        <v>28575.19</v>
      </c>
      <c r="K88" s="31"/>
      <c r="L88" s="9">
        <f>L89+L110+L112</f>
        <v>29117.800999999999</v>
      </c>
      <c r="M88" s="9">
        <f>M89+M110+M112</f>
        <v>28885.1</v>
      </c>
      <c r="N88" s="9">
        <f>N89+N110+N112</f>
        <v>28885.1</v>
      </c>
      <c r="O88" s="37">
        <f>I88+J88+L88+M88+N88</f>
        <v>144007.33100000001</v>
      </c>
      <c r="P88" s="59"/>
    </row>
    <row r="89" spans="1:16" ht="30" customHeight="1" x14ac:dyDescent="0.25">
      <c r="A89" s="51" t="s">
        <v>20</v>
      </c>
      <c r="B89" s="51" t="s">
        <v>52</v>
      </c>
      <c r="C89" s="6" t="s">
        <v>32</v>
      </c>
      <c r="D89" s="7" t="s">
        <v>15</v>
      </c>
      <c r="E89" s="7" t="s">
        <v>13</v>
      </c>
      <c r="F89" s="28" t="s">
        <v>13</v>
      </c>
      <c r="G89" s="28"/>
      <c r="H89" s="7" t="s">
        <v>13</v>
      </c>
      <c r="I89" s="8">
        <f>I90+I91+I92+I93+I94+I95+I96+I97+I98+I99+I100+I101+I102+I104+I103+I106+I108</f>
        <v>27808.359999999993</v>
      </c>
      <c r="J89" s="33">
        <v>28575.19</v>
      </c>
      <c r="K89" s="33"/>
      <c r="L89" s="8">
        <f>SUM(L90:L109)</f>
        <v>29117.800999999999</v>
      </c>
      <c r="M89" s="8">
        <f t="shared" ref="M89:N89" si="10">M90+M91+M92+M93+M94+M95+M96+M97+M98+M99+M100+M101+M102+M103+M104+M106+M108</f>
        <v>28885.1</v>
      </c>
      <c r="N89" s="8">
        <f t="shared" si="10"/>
        <v>28885.1</v>
      </c>
      <c r="O89" s="37">
        <f>I89+J89+L89+M89+N89</f>
        <v>143271.55100000001</v>
      </c>
      <c r="P89" s="59"/>
    </row>
    <row r="90" spans="1:16" ht="18.75" customHeight="1" x14ac:dyDescent="0.25">
      <c r="A90" s="74"/>
      <c r="B90" s="74"/>
      <c r="C90" s="51" t="s">
        <v>54</v>
      </c>
      <c r="D90" s="28" t="s">
        <v>15</v>
      </c>
      <c r="E90" s="6" t="s">
        <v>53</v>
      </c>
      <c r="F90" s="26" t="s">
        <v>101</v>
      </c>
      <c r="G90" s="26"/>
      <c r="H90" s="6">
        <v>611.61199999999997</v>
      </c>
      <c r="I90" s="11">
        <v>19408.66</v>
      </c>
      <c r="J90" s="32">
        <v>19395.16</v>
      </c>
      <c r="K90" s="32"/>
      <c r="L90" s="11">
        <f>18353.439+20</f>
        <v>18373.438999999998</v>
      </c>
      <c r="M90" s="11">
        <v>21853.68</v>
      </c>
      <c r="N90" s="11">
        <v>21853.68</v>
      </c>
      <c r="O90" s="32">
        <f>I90+J90+L90+M90+N90</f>
        <v>100884.61900000001</v>
      </c>
      <c r="P90" s="32"/>
    </row>
    <row r="91" spans="1:16" ht="18.75" customHeight="1" x14ac:dyDescent="0.25">
      <c r="A91" s="74"/>
      <c r="B91" s="74"/>
      <c r="C91" s="74"/>
      <c r="D91" s="28"/>
      <c r="E91" s="6" t="s">
        <v>53</v>
      </c>
      <c r="F91" s="26" t="s">
        <v>129</v>
      </c>
      <c r="G91" s="26"/>
      <c r="H91" s="6">
        <v>611</v>
      </c>
      <c r="I91" s="11">
        <v>0</v>
      </c>
      <c r="J91" s="32">
        <v>2515.2600000000002</v>
      </c>
      <c r="K91" s="32"/>
      <c r="L91" s="11">
        <v>3027.3490000000002</v>
      </c>
      <c r="M91" s="11">
        <v>0</v>
      </c>
      <c r="N91" s="11">
        <v>0</v>
      </c>
      <c r="O91" s="32">
        <f>I91+J91+L91+M91+N91</f>
        <v>5542.6090000000004</v>
      </c>
      <c r="P91" s="32"/>
    </row>
    <row r="92" spans="1:16" ht="18.75" customHeight="1" x14ac:dyDescent="0.25">
      <c r="A92" s="74"/>
      <c r="B92" s="74"/>
      <c r="C92" s="74"/>
      <c r="D92" s="28"/>
      <c r="E92" s="6" t="s">
        <v>53</v>
      </c>
      <c r="F92" s="26" t="s">
        <v>108</v>
      </c>
      <c r="G92" s="26"/>
      <c r="H92" s="6">
        <v>611</v>
      </c>
      <c r="I92" s="11">
        <v>0</v>
      </c>
      <c r="J92" s="32">
        <v>35.64</v>
      </c>
      <c r="K92" s="32"/>
      <c r="L92" s="11">
        <v>42.863999999999997</v>
      </c>
      <c r="M92" s="11">
        <v>0</v>
      </c>
      <c r="N92" s="11">
        <v>0</v>
      </c>
      <c r="O92" s="32">
        <f t="shared" ref="O92:O108" si="11">I92+J92+L92+M92+N92</f>
        <v>78.503999999999991</v>
      </c>
      <c r="P92" s="32"/>
    </row>
    <row r="93" spans="1:16" ht="18.75" customHeight="1" x14ac:dyDescent="0.25">
      <c r="A93" s="74"/>
      <c r="B93" s="74"/>
      <c r="C93" s="74"/>
      <c r="D93" s="28"/>
      <c r="E93" s="6" t="s">
        <v>53</v>
      </c>
      <c r="F93" s="26" t="s">
        <v>104</v>
      </c>
      <c r="G93" s="26"/>
      <c r="H93" s="6">
        <v>611</v>
      </c>
      <c r="I93" s="11">
        <v>799.62</v>
      </c>
      <c r="J93" s="32">
        <v>1546.43</v>
      </c>
      <c r="K93" s="32"/>
      <c r="L93" s="11">
        <v>2120.8589999999999</v>
      </c>
      <c r="M93" s="11">
        <v>2120.86</v>
      </c>
      <c r="N93" s="11">
        <v>2120.86</v>
      </c>
      <c r="O93" s="32">
        <f t="shared" si="11"/>
        <v>8708.6290000000008</v>
      </c>
      <c r="P93" s="32"/>
    </row>
    <row r="94" spans="1:16" ht="18.75" customHeight="1" x14ac:dyDescent="0.25">
      <c r="A94" s="74"/>
      <c r="B94" s="74"/>
      <c r="C94" s="74"/>
      <c r="D94" s="28"/>
      <c r="E94" s="6" t="s">
        <v>55</v>
      </c>
      <c r="F94" s="26" t="s">
        <v>102</v>
      </c>
      <c r="G94" s="26"/>
      <c r="H94" s="6" t="s">
        <v>130</v>
      </c>
      <c r="I94" s="11">
        <v>2807.54</v>
      </c>
      <c r="J94" s="32">
        <f>425.89+2425.45</f>
        <v>2851.3399999999997</v>
      </c>
      <c r="K94" s="32"/>
      <c r="L94" s="11">
        <f>2053.866+16.22+620.267+512.556</f>
        <v>3202.9090000000001</v>
      </c>
      <c r="M94" s="11">
        <v>2954.23</v>
      </c>
      <c r="N94" s="11">
        <v>2954.23</v>
      </c>
      <c r="O94" s="32">
        <f t="shared" si="11"/>
        <v>14770.248999999998</v>
      </c>
      <c r="P94" s="32"/>
    </row>
    <row r="95" spans="1:16" ht="18.75" customHeight="1" x14ac:dyDescent="0.25">
      <c r="A95" s="74"/>
      <c r="B95" s="74"/>
      <c r="C95" s="74"/>
      <c r="D95" s="28"/>
      <c r="E95" s="6" t="s">
        <v>55</v>
      </c>
      <c r="F95" s="26" t="s">
        <v>103</v>
      </c>
      <c r="G95" s="26"/>
      <c r="H95" s="6" t="s">
        <v>131</v>
      </c>
      <c r="I95" s="11">
        <v>1858.92</v>
      </c>
      <c r="J95" s="32">
        <f>366.1+1503.62+10.53</f>
        <v>1880.2499999999998</v>
      </c>
      <c r="K95" s="32"/>
      <c r="L95" s="11">
        <f>1155.76+28.8+349.039+422.734</f>
        <v>1956.3329999999999</v>
      </c>
      <c r="M95" s="11">
        <v>1956.33</v>
      </c>
      <c r="N95" s="11">
        <v>1956.33</v>
      </c>
      <c r="O95" s="32">
        <f t="shared" si="11"/>
        <v>9608.1630000000005</v>
      </c>
      <c r="P95" s="32"/>
    </row>
    <row r="96" spans="1:16" ht="18.75" customHeight="1" x14ac:dyDescent="0.25">
      <c r="A96" s="74"/>
      <c r="B96" s="74"/>
      <c r="C96" s="74"/>
      <c r="D96" s="28"/>
      <c r="E96" s="6" t="s">
        <v>53</v>
      </c>
      <c r="F96" s="26" t="s">
        <v>56</v>
      </c>
      <c r="G96" s="26"/>
      <c r="H96" s="6">
        <v>611</v>
      </c>
      <c r="I96" s="11">
        <v>1400.45</v>
      </c>
      <c r="J96" s="32">
        <v>0</v>
      </c>
      <c r="K96" s="32"/>
      <c r="L96" s="11">
        <v>0</v>
      </c>
      <c r="M96" s="11">
        <v>0</v>
      </c>
      <c r="N96" s="11">
        <v>0</v>
      </c>
      <c r="O96" s="32">
        <f t="shared" si="11"/>
        <v>1400.45</v>
      </c>
      <c r="P96" s="32"/>
    </row>
    <row r="97" spans="1:16" ht="18.75" customHeight="1" x14ac:dyDescent="0.25">
      <c r="A97" s="74"/>
      <c r="B97" s="74"/>
      <c r="C97" s="74"/>
      <c r="D97" s="28"/>
      <c r="E97" s="6" t="s">
        <v>53</v>
      </c>
      <c r="F97" s="26" t="s">
        <v>107</v>
      </c>
      <c r="G97" s="26"/>
      <c r="H97" s="6">
        <v>611</v>
      </c>
      <c r="I97" s="11">
        <v>124.11</v>
      </c>
      <c r="J97" s="32">
        <v>178.72</v>
      </c>
      <c r="K97" s="32"/>
      <c r="L97" s="11">
        <v>234.59399999999999</v>
      </c>
      <c r="M97" s="11">
        <v>0</v>
      </c>
      <c r="N97" s="11">
        <v>0</v>
      </c>
      <c r="O97" s="32">
        <f t="shared" si="11"/>
        <v>537.42399999999998</v>
      </c>
      <c r="P97" s="32"/>
    </row>
    <row r="98" spans="1:16" ht="18.75" customHeight="1" x14ac:dyDescent="0.25">
      <c r="A98" s="74"/>
      <c r="B98" s="74"/>
      <c r="C98" s="74"/>
      <c r="D98" s="28"/>
      <c r="E98" s="6" t="s">
        <v>57</v>
      </c>
      <c r="F98" s="26" t="s">
        <v>58</v>
      </c>
      <c r="G98" s="26"/>
      <c r="H98" s="6">
        <v>611</v>
      </c>
      <c r="I98" s="11">
        <v>52.8</v>
      </c>
      <c r="J98" s="32">
        <v>0</v>
      </c>
      <c r="K98" s="32"/>
      <c r="L98" s="11">
        <v>0</v>
      </c>
      <c r="M98" s="11">
        <v>0</v>
      </c>
      <c r="N98" s="11">
        <v>0</v>
      </c>
      <c r="O98" s="32">
        <f t="shared" si="11"/>
        <v>52.8</v>
      </c>
      <c r="P98" s="32"/>
    </row>
    <row r="99" spans="1:16" ht="18.75" customHeight="1" x14ac:dyDescent="0.25">
      <c r="A99" s="74"/>
      <c r="B99" s="74"/>
      <c r="C99" s="74"/>
      <c r="D99" s="28"/>
      <c r="E99" s="6" t="s">
        <v>22</v>
      </c>
      <c r="F99" s="26" t="s">
        <v>59</v>
      </c>
      <c r="G99" s="26"/>
      <c r="H99" s="6">
        <v>611</v>
      </c>
      <c r="I99" s="11">
        <v>24.3</v>
      </c>
      <c r="J99" s="32">
        <v>0</v>
      </c>
      <c r="K99" s="32"/>
      <c r="L99" s="11">
        <v>0</v>
      </c>
      <c r="M99" s="11">
        <v>0</v>
      </c>
      <c r="N99" s="11">
        <v>0</v>
      </c>
      <c r="O99" s="32">
        <f t="shared" si="11"/>
        <v>24.3</v>
      </c>
      <c r="P99" s="32"/>
    </row>
    <row r="100" spans="1:16" ht="18.75" customHeight="1" x14ac:dyDescent="0.25">
      <c r="A100" s="74"/>
      <c r="B100" s="74"/>
      <c r="C100" s="74"/>
      <c r="D100" s="28"/>
      <c r="E100" s="6" t="s">
        <v>22</v>
      </c>
      <c r="F100" s="26" t="s">
        <v>59</v>
      </c>
      <c r="G100" s="26"/>
      <c r="H100" s="6">
        <v>621</v>
      </c>
      <c r="I100" s="11">
        <v>7.6</v>
      </c>
      <c r="J100" s="32">
        <v>0</v>
      </c>
      <c r="K100" s="32"/>
      <c r="L100" s="11">
        <v>0</v>
      </c>
      <c r="M100" s="11">
        <v>0</v>
      </c>
      <c r="N100" s="11">
        <v>0</v>
      </c>
      <c r="O100" s="32">
        <f t="shared" si="11"/>
        <v>7.6</v>
      </c>
      <c r="P100" s="32"/>
    </row>
    <row r="101" spans="1:16" ht="18.75" customHeight="1" x14ac:dyDescent="0.25">
      <c r="A101" s="74"/>
      <c r="B101" s="74"/>
      <c r="C101" s="74"/>
      <c r="D101" s="28"/>
      <c r="E101" s="6" t="s">
        <v>53</v>
      </c>
      <c r="F101" s="26" t="s">
        <v>59</v>
      </c>
      <c r="G101" s="26"/>
      <c r="H101" s="6">
        <v>611</v>
      </c>
      <c r="I101" s="11">
        <v>50.89</v>
      </c>
      <c r="J101" s="32">
        <v>0</v>
      </c>
      <c r="K101" s="32"/>
      <c r="L101" s="11">
        <v>0</v>
      </c>
      <c r="M101" s="11">
        <v>0</v>
      </c>
      <c r="N101" s="11">
        <v>0</v>
      </c>
      <c r="O101" s="32">
        <f t="shared" si="11"/>
        <v>50.89</v>
      </c>
      <c r="P101" s="32"/>
    </row>
    <row r="102" spans="1:16" ht="18.75" customHeight="1" x14ac:dyDescent="0.25">
      <c r="A102" s="74"/>
      <c r="B102" s="74"/>
      <c r="C102" s="74"/>
      <c r="D102" s="28"/>
      <c r="E102" s="7" t="s">
        <v>53</v>
      </c>
      <c r="F102" s="28" t="s">
        <v>60</v>
      </c>
      <c r="G102" s="28"/>
      <c r="H102" s="7">
        <v>611</v>
      </c>
      <c r="I102" s="9">
        <v>1200</v>
      </c>
      <c r="J102" s="31">
        <v>0</v>
      </c>
      <c r="K102" s="31"/>
      <c r="L102" s="9">
        <v>0</v>
      </c>
      <c r="M102" s="9">
        <v>0</v>
      </c>
      <c r="N102" s="9">
        <v>0</v>
      </c>
      <c r="O102" s="32">
        <f t="shared" si="11"/>
        <v>1200</v>
      </c>
      <c r="P102" s="32"/>
    </row>
    <row r="103" spans="1:16" ht="18.75" customHeight="1" x14ac:dyDescent="0.25">
      <c r="A103" s="74"/>
      <c r="B103" s="74"/>
      <c r="C103" s="74"/>
      <c r="D103" s="28"/>
      <c r="E103" s="15" t="s">
        <v>55</v>
      </c>
      <c r="F103" s="26" t="s">
        <v>59</v>
      </c>
      <c r="G103" s="26"/>
      <c r="H103" s="6">
        <v>244</v>
      </c>
      <c r="I103" s="9">
        <v>30.3</v>
      </c>
      <c r="J103" s="32">
        <v>0</v>
      </c>
      <c r="K103" s="32"/>
      <c r="L103" s="11">
        <v>0</v>
      </c>
      <c r="M103" s="11">
        <v>0</v>
      </c>
      <c r="N103" s="11">
        <v>0</v>
      </c>
      <c r="O103" s="32">
        <f t="shared" si="11"/>
        <v>30.3</v>
      </c>
      <c r="P103" s="32"/>
    </row>
    <row r="104" spans="1:16" ht="18.75" customHeight="1" x14ac:dyDescent="0.25">
      <c r="A104" s="74"/>
      <c r="B104" s="74"/>
      <c r="C104" s="74"/>
      <c r="D104" s="28"/>
      <c r="E104" s="15" t="s">
        <v>53</v>
      </c>
      <c r="F104" s="26" t="s">
        <v>61</v>
      </c>
      <c r="G104" s="26"/>
      <c r="H104" s="6">
        <v>611</v>
      </c>
      <c r="I104" s="9">
        <v>0</v>
      </c>
      <c r="J104" s="32">
        <v>0</v>
      </c>
      <c r="K104" s="32"/>
      <c r="L104" s="11">
        <v>0</v>
      </c>
      <c r="M104" s="11">
        <v>0</v>
      </c>
      <c r="N104" s="11">
        <v>0</v>
      </c>
      <c r="O104" s="32">
        <f t="shared" si="11"/>
        <v>0</v>
      </c>
      <c r="P104" s="32"/>
    </row>
    <row r="105" spans="1:16" ht="18.75" customHeight="1" x14ac:dyDescent="0.25">
      <c r="A105" s="74"/>
      <c r="B105" s="74"/>
      <c r="C105" s="74"/>
      <c r="D105" s="28"/>
      <c r="E105" s="15" t="s">
        <v>53</v>
      </c>
      <c r="F105" s="26" t="s">
        <v>117</v>
      </c>
      <c r="G105" s="26"/>
      <c r="H105" s="6" t="s">
        <v>94</v>
      </c>
      <c r="I105" s="9">
        <v>0</v>
      </c>
      <c r="J105" s="32">
        <v>200.28</v>
      </c>
      <c r="K105" s="32"/>
      <c r="L105" s="11">
        <v>0</v>
      </c>
      <c r="M105" s="11">
        <v>0</v>
      </c>
      <c r="N105" s="11">
        <v>0</v>
      </c>
      <c r="O105" s="32">
        <f>I105+J105+L105+M105+N105</f>
        <v>200.28</v>
      </c>
      <c r="P105" s="32"/>
    </row>
    <row r="106" spans="1:16" ht="18.75" customHeight="1" x14ac:dyDescent="0.25">
      <c r="A106" s="74"/>
      <c r="B106" s="74"/>
      <c r="C106" s="74"/>
      <c r="D106" s="28"/>
      <c r="E106" s="15" t="s">
        <v>53</v>
      </c>
      <c r="F106" s="26" t="s">
        <v>62</v>
      </c>
      <c r="G106" s="26"/>
      <c r="H106" s="6">
        <v>611</v>
      </c>
      <c r="I106" s="9">
        <v>0</v>
      </c>
      <c r="J106" s="32">
        <v>2.02</v>
      </c>
      <c r="K106" s="32"/>
      <c r="L106" s="11">
        <v>0</v>
      </c>
      <c r="M106" s="11">
        <v>0</v>
      </c>
      <c r="N106" s="11">
        <v>0</v>
      </c>
      <c r="O106" s="32">
        <f t="shared" si="11"/>
        <v>2.02</v>
      </c>
      <c r="P106" s="32"/>
    </row>
    <row r="107" spans="1:16" ht="18.75" customHeight="1" x14ac:dyDescent="0.25">
      <c r="A107" s="74"/>
      <c r="B107" s="74"/>
      <c r="C107" s="74"/>
      <c r="D107" s="28"/>
      <c r="E107" s="15" t="s">
        <v>53</v>
      </c>
      <c r="F107" s="71" t="s">
        <v>116</v>
      </c>
      <c r="G107" s="71"/>
      <c r="H107" s="6">
        <v>611</v>
      </c>
      <c r="I107" s="9">
        <v>0</v>
      </c>
      <c r="J107" s="32">
        <v>0</v>
      </c>
      <c r="K107" s="32"/>
      <c r="L107" s="11">
        <v>139.261</v>
      </c>
      <c r="M107" s="11">
        <v>0</v>
      </c>
      <c r="N107" s="11">
        <v>0</v>
      </c>
      <c r="O107" s="32">
        <f>I107+J107+L107+M107+N107</f>
        <v>139.261</v>
      </c>
      <c r="P107" s="32"/>
    </row>
    <row r="108" spans="1:16" ht="18.75" customHeight="1" x14ac:dyDescent="0.25">
      <c r="A108" s="74"/>
      <c r="B108" s="74"/>
      <c r="C108" s="74"/>
      <c r="D108" s="28"/>
      <c r="E108" s="15" t="s">
        <v>53</v>
      </c>
      <c r="F108" s="26" t="s">
        <v>63</v>
      </c>
      <c r="G108" s="26"/>
      <c r="H108" s="6">
        <v>611</v>
      </c>
      <c r="I108" s="9">
        <v>43.17</v>
      </c>
      <c r="J108" s="32">
        <v>0</v>
      </c>
      <c r="K108" s="32"/>
      <c r="L108" s="11">
        <v>0</v>
      </c>
      <c r="M108" s="11">
        <v>0</v>
      </c>
      <c r="N108" s="11">
        <v>0</v>
      </c>
      <c r="O108" s="32">
        <f t="shared" si="11"/>
        <v>43.17</v>
      </c>
      <c r="P108" s="32"/>
    </row>
    <row r="109" spans="1:16" ht="18.75" customHeight="1" x14ac:dyDescent="0.25">
      <c r="A109" s="75"/>
      <c r="B109" s="75"/>
      <c r="C109" s="75"/>
      <c r="D109" s="7"/>
      <c r="E109" s="15" t="s">
        <v>53</v>
      </c>
      <c r="F109" s="28" t="s">
        <v>132</v>
      </c>
      <c r="G109" s="28"/>
      <c r="H109" s="6">
        <v>611</v>
      </c>
      <c r="I109" s="9">
        <v>0</v>
      </c>
      <c r="J109" s="45">
        <v>0</v>
      </c>
      <c r="K109" s="46"/>
      <c r="L109" s="11">
        <v>20.193000000000001</v>
      </c>
      <c r="M109" s="11"/>
      <c r="N109" s="11"/>
      <c r="O109" s="32">
        <f>I109+J109+L109+M109+N109</f>
        <v>20.193000000000001</v>
      </c>
      <c r="P109" s="32"/>
    </row>
    <row r="110" spans="1:16" ht="30" x14ac:dyDescent="0.25">
      <c r="A110" s="28" t="s">
        <v>30</v>
      </c>
      <c r="B110" s="57" t="s">
        <v>64</v>
      </c>
      <c r="C110" s="6" t="s">
        <v>32</v>
      </c>
      <c r="D110" s="7" t="s">
        <v>15</v>
      </c>
      <c r="E110" s="7" t="s">
        <v>13</v>
      </c>
      <c r="F110" s="28" t="s">
        <v>13</v>
      </c>
      <c r="G110" s="28"/>
      <c r="H110" s="7" t="s">
        <v>13</v>
      </c>
      <c r="I110" s="8">
        <f>I111</f>
        <v>137.5</v>
      </c>
      <c r="J110" s="37">
        <f>J111</f>
        <v>0</v>
      </c>
      <c r="K110" s="37"/>
      <c r="L110" s="10">
        <f t="shared" ref="L110" si="12">L111</f>
        <v>0</v>
      </c>
      <c r="M110" s="10">
        <f t="shared" ref="M110:N110" si="13">M111</f>
        <v>0</v>
      </c>
      <c r="N110" s="10">
        <f t="shared" si="13"/>
        <v>0</v>
      </c>
      <c r="O110" s="37">
        <f t="shared" ref="O110:O123" si="14">I110+J110+L110+M110</f>
        <v>137.5</v>
      </c>
      <c r="P110" s="37"/>
    </row>
    <row r="111" spans="1:16" ht="114.75" customHeight="1" x14ac:dyDescent="0.25">
      <c r="A111" s="28"/>
      <c r="B111" s="57"/>
      <c r="C111" s="6" t="s">
        <v>14</v>
      </c>
      <c r="D111" s="7" t="s">
        <v>15</v>
      </c>
      <c r="E111" s="6" t="s">
        <v>22</v>
      </c>
      <c r="F111" s="26" t="s">
        <v>65</v>
      </c>
      <c r="G111" s="26"/>
      <c r="H111" s="6">
        <v>611</v>
      </c>
      <c r="I111" s="11">
        <v>137.5</v>
      </c>
      <c r="J111" s="32">
        <v>0</v>
      </c>
      <c r="K111" s="32"/>
      <c r="L111" s="11">
        <v>0</v>
      </c>
      <c r="M111" s="11">
        <v>0</v>
      </c>
      <c r="N111" s="11">
        <v>0</v>
      </c>
      <c r="O111" s="32">
        <f t="shared" si="14"/>
        <v>137.5</v>
      </c>
      <c r="P111" s="32"/>
    </row>
    <row r="112" spans="1:16" ht="30" x14ac:dyDescent="0.25">
      <c r="A112" s="26" t="s">
        <v>45</v>
      </c>
      <c r="B112" s="26" t="s">
        <v>74</v>
      </c>
      <c r="C112" s="6" t="s">
        <v>32</v>
      </c>
      <c r="D112" s="7" t="s">
        <v>15</v>
      </c>
      <c r="E112" s="7" t="s">
        <v>13</v>
      </c>
      <c r="F112" s="28" t="s">
        <v>13</v>
      </c>
      <c r="G112" s="28"/>
      <c r="H112" s="7" t="s">
        <v>13</v>
      </c>
      <c r="I112" s="10">
        <f>I113+I114+I115+I116+I117+I118+I119+I120+I121+I122+I123</f>
        <v>598.28000000000009</v>
      </c>
      <c r="J112" s="37">
        <f>J113+J114+J115+J116+J117+J118+J119+J120+J121+J122+J123</f>
        <v>0</v>
      </c>
      <c r="K112" s="37"/>
      <c r="L112" s="10">
        <f t="shared" ref="L112" si="15">L113+L114+L115+L116+L117+L118+L119+L120+L121+L122+L123</f>
        <v>0</v>
      </c>
      <c r="M112" s="10">
        <f t="shared" ref="M112:N112" si="16">M113+M114+M115+M116+M117+M118+M119+M120+M121+M122+M123</f>
        <v>0</v>
      </c>
      <c r="N112" s="10">
        <f t="shared" si="16"/>
        <v>0</v>
      </c>
      <c r="O112" s="37">
        <f t="shared" si="14"/>
        <v>598.28000000000009</v>
      </c>
      <c r="P112" s="37"/>
    </row>
    <row r="113" spans="1:16" ht="18.75" customHeight="1" x14ac:dyDescent="0.25">
      <c r="A113" s="60"/>
      <c r="B113" s="60"/>
      <c r="C113" s="26" t="s">
        <v>14</v>
      </c>
      <c r="D113" s="28" t="s">
        <v>15</v>
      </c>
      <c r="E113" s="6" t="s">
        <v>22</v>
      </c>
      <c r="F113" s="26" t="s">
        <v>66</v>
      </c>
      <c r="G113" s="26"/>
      <c r="H113" s="6">
        <v>611</v>
      </c>
      <c r="I113" s="11">
        <v>138.24</v>
      </c>
      <c r="J113" s="32">
        <v>0</v>
      </c>
      <c r="K113" s="32"/>
      <c r="L113" s="11">
        <v>0</v>
      </c>
      <c r="M113" s="11">
        <v>0</v>
      </c>
      <c r="N113" s="11">
        <v>0</v>
      </c>
      <c r="O113" s="32">
        <f t="shared" si="14"/>
        <v>138.24</v>
      </c>
      <c r="P113" s="32"/>
    </row>
    <row r="114" spans="1:16" ht="18.75" customHeight="1" x14ac:dyDescent="0.25">
      <c r="A114" s="60"/>
      <c r="B114" s="60"/>
      <c r="C114" s="26"/>
      <c r="D114" s="60"/>
      <c r="E114" s="6" t="s">
        <v>22</v>
      </c>
      <c r="F114" s="26" t="s">
        <v>66</v>
      </c>
      <c r="G114" s="26"/>
      <c r="H114" s="6">
        <v>621</v>
      </c>
      <c r="I114" s="11">
        <v>47.62</v>
      </c>
      <c r="J114" s="32">
        <v>0</v>
      </c>
      <c r="K114" s="32"/>
      <c r="L114" s="11">
        <v>0</v>
      </c>
      <c r="M114" s="11">
        <v>0</v>
      </c>
      <c r="N114" s="11">
        <v>0</v>
      </c>
      <c r="O114" s="32">
        <f t="shared" si="14"/>
        <v>47.62</v>
      </c>
      <c r="P114" s="32"/>
    </row>
    <row r="115" spans="1:16" ht="18.75" customHeight="1" x14ac:dyDescent="0.25">
      <c r="A115" s="60"/>
      <c r="B115" s="60"/>
      <c r="C115" s="26"/>
      <c r="D115" s="60"/>
      <c r="E115" s="6" t="s">
        <v>53</v>
      </c>
      <c r="F115" s="26" t="s">
        <v>66</v>
      </c>
      <c r="G115" s="26"/>
      <c r="H115" s="6">
        <v>611</v>
      </c>
      <c r="I115" s="11">
        <v>102.44</v>
      </c>
      <c r="J115" s="32">
        <v>0</v>
      </c>
      <c r="K115" s="32"/>
      <c r="L115" s="11">
        <v>0</v>
      </c>
      <c r="M115" s="11">
        <v>0</v>
      </c>
      <c r="N115" s="11">
        <v>0</v>
      </c>
      <c r="O115" s="32">
        <f t="shared" si="14"/>
        <v>102.44</v>
      </c>
      <c r="P115" s="32"/>
    </row>
    <row r="116" spans="1:16" ht="18.75" customHeight="1" x14ac:dyDescent="0.25">
      <c r="A116" s="60"/>
      <c r="B116" s="60"/>
      <c r="C116" s="26"/>
      <c r="D116" s="60"/>
      <c r="E116" s="6" t="s">
        <v>55</v>
      </c>
      <c r="F116" s="26" t="s">
        <v>66</v>
      </c>
      <c r="G116" s="26"/>
      <c r="H116" s="6">
        <v>244</v>
      </c>
      <c r="I116" s="11">
        <v>65</v>
      </c>
      <c r="J116" s="32">
        <v>0</v>
      </c>
      <c r="K116" s="32"/>
      <c r="L116" s="11">
        <v>0</v>
      </c>
      <c r="M116" s="11">
        <v>0</v>
      </c>
      <c r="N116" s="11">
        <v>0</v>
      </c>
      <c r="O116" s="32">
        <f t="shared" si="14"/>
        <v>65</v>
      </c>
      <c r="P116" s="32"/>
    </row>
    <row r="117" spans="1:16" ht="18.75" customHeight="1" x14ac:dyDescent="0.25">
      <c r="A117" s="60"/>
      <c r="B117" s="60"/>
      <c r="C117" s="26"/>
      <c r="D117" s="60"/>
      <c r="E117" s="6" t="s">
        <v>53</v>
      </c>
      <c r="F117" s="26" t="s">
        <v>67</v>
      </c>
      <c r="G117" s="26"/>
      <c r="H117" s="6">
        <v>611</v>
      </c>
      <c r="I117" s="11">
        <v>55.8</v>
      </c>
      <c r="J117" s="32">
        <v>0</v>
      </c>
      <c r="K117" s="32"/>
      <c r="L117" s="11">
        <v>0</v>
      </c>
      <c r="M117" s="11">
        <v>0</v>
      </c>
      <c r="N117" s="11">
        <v>0</v>
      </c>
      <c r="O117" s="32">
        <f t="shared" si="14"/>
        <v>55.8</v>
      </c>
      <c r="P117" s="32"/>
    </row>
    <row r="118" spans="1:16" ht="18.75" customHeight="1" x14ac:dyDescent="0.25">
      <c r="A118" s="60"/>
      <c r="B118" s="60"/>
      <c r="C118" s="26"/>
      <c r="D118" s="60"/>
      <c r="E118" s="6" t="s">
        <v>22</v>
      </c>
      <c r="F118" s="26" t="s">
        <v>68</v>
      </c>
      <c r="G118" s="26"/>
      <c r="H118" s="6">
        <v>611</v>
      </c>
      <c r="I118" s="11">
        <v>47.1</v>
      </c>
      <c r="J118" s="32">
        <v>0</v>
      </c>
      <c r="K118" s="32"/>
      <c r="L118" s="11">
        <v>0</v>
      </c>
      <c r="M118" s="11">
        <v>0</v>
      </c>
      <c r="N118" s="11">
        <v>0</v>
      </c>
      <c r="O118" s="32">
        <f t="shared" si="14"/>
        <v>47.1</v>
      </c>
      <c r="P118" s="32"/>
    </row>
    <row r="119" spans="1:16" ht="18.75" customHeight="1" x14ac:dyDescent="0.25">
      <c r="A119" s="60"/>
      <c r="B119" s="60"/>
      <c r="C119" s="26"/>
      <c r="D119" s="60"/>
      <c r="E119" s="6" t="s">
        <v>22</v>
      </c>
      <c r="F119" s="26" t="s">
        <v>69</v>
      </c>
      <c r="G119" s="26"/>
      <c r="H119" s="6">
        <v>611</v>
      </c>
      <c r="I119" s="11">
        <v>11.78</v>
      </c>
      <c r="J119" s="32">
        <v>0</v>
      </c>
      <c r="K119" s="32"/>
      <c r="L119" s="11">
        <v>0</v>
      </c>
      <c r="M119" s="11">
        <v>0</v>
      </c>
      <c r="N119" s="11">
        <v>0</v>
      </c>
      <c r="O119" s="32">
        <f t="shared" si="14"/>
        <v>11.78</v>
      </c>
      <c r="P119" s="32"/>
    </row>
    <row r="120" spans="1:16" ht="18.75" customHeight="1" x14ac:dyDescent="0.25">
      <c r="A120" s="60"/>
      <c r="B120" s="60"/>
      <c r="C120" s="26"/>
      <c r="D120" s="60"/>
      <c r="E120" s="6" t="s">
        <v>22</v>
      </c>
      <c r="F120" s="26" t="s">
        <v>70</v>
      </c>
      <c r="G120" s="26"/>
      <c r="H120" s="6">
        <v>611</v>
      </c>
      <c r="I120" s="11">
        <v>130.19999999999999</v>
      </c>
      <c r="J120" s="32">
        <v>0</v>
      </c>
      <c r="K120" s="32"/>
      <c r="L120" s="11">
        <v>0</v>
      </c>
      <c r="M120" s="11">
        <v>0</v>
      </c>
      <c r="N120" s="11">
        <v>0</v>
      </c>
      <c r="O120" s="32">
        <f t="shared" si="14"/>
        <v>130.19999999999999</v>
      </c>
      <c r="P120" s="32"/>
    </row>
    <row r="121" spans="1:16" ht="18.75" customHeight="1" x14ac:dyDescent="0.25">
      <c r="A121" s="60"/>
      <c r="B121" s="60"/>
      <c r="C121" s="26"/>
      <c r="D121" s="60"/>
      <c r="E121" s="6" t="s">
        <v>22</v>
      </c>
      <c r="F121" s="26" t="s">
        <v>71</v>
      </c>
      <c r="G121" s="26"/>
      <c r="H121" s="6">
        <v>611</v>
      </c>
      <c r="I121" s="11">
        <v>0.1</v>
      </c>
      <c r="J121" s="32">
        <v>0</v>
      </c>
      <c r="K121" s="32"/>
      <c r="L121" s="11">
        <v>0</v>
      </c>
      <c r="M121" s="11">
        <v>0</v>
      </c>
      <c r="N121" s="11">
        <v>0</v>
      </c>
      <c r="O121" s="32">
        <f t="shared" si="14"/>
        <v>0.1</v>
      </c>
      <c r="P121" s="32"/>
    </row>
    <row r="122" spans="1:16" ht="18.75" customHeight="1" x14ac:dyDescent="0.25">
      <c r="A122" s="60"/>
      <c r="B122" s="60"/>
      <c r="C122" s="26"/>
      <c r="D122" s="60"/>
      <c r="E122" s="6" t="s">
        <v>22</v>
      </c>
      <c r="F122" s="26" t="s">
        <v>72</v>
      </c>
      <c r="G122" s="26"/>
      <c r="H122" s="6">
        <v>611</v>
      </c>
      <c r="I122" s="11">
        <v>0</v>
      </c>
      <c r="J122" s="32">
        <v>0</v>
      </c>
      <c r="K122" s="32"/>
      <c r="L122" s="11">
        <v>0</v>
      </c>
      <c r="M122" s="11">
        <v>0</v>
      </c>
      <c r="N122" s="11">
        <v>0</v>
      </c>
      <c r="O122" s="32">
        <f t="shared" si="14"/>
        <v>0</v>
      </c>
      <c r="P122" s="32"/>
    </row>
    <row r="123" spans="1:16" ht="18.75" customHeight="1" x14ac:dyDescent="0.25">
      <c r="A123" s="60"/>
      <c r="B123" s="60"/>
      <c r="C123" s="26"/>
      <c r="D123" s="60"/>
      <c r="E123" s="6" t="s">
        <v>22</v>
      </c>
      <c r="F123" s="26" t="s">
        <v>73</v>
      </c>
      <c r="G123" s="26"/>
      <c r="H123" s="6">
        <v>611</v>
      </c>
      <c r="I123" s="11">
        <v>0</v>
      </c>
      <c r="J123" s="32">
        <v>0</v>
      </c>
      <c r="K123" s="32"/>
      <c r="L123" s="11">
        <v>0</v>
      </c>
      <c r="M123" s="11">
        <v>0</v>
      </c>
      <c r="N123" s="11">
        <v>0</v>
      </c>
      <c r="O123" s="32">
        <f t="shared" si="14"/>
        <v>0</v>
      </c>
      <c r="P123" s="32"/>
    </row>
    <row r="124" spans="1:16" ht="30" x14ac:dyDescent="0.25">
      <c r="A124" s="58" t="s">
        <v>75</v>
      </c>
      <c r="B124" s="58" t="s">
        <v>76</v>
      </c>
      <c r="C124" s="6" t="s">
        <v>32</v>
      </c>
      <c r="D124" s="6" t="s">
        <v>17</v>
      </c>
      <c r="E124" s="16" t="s">
        <v>13</v>
      </c>
      <c r="F124" s="58" t="s">
        <v>13</v>
      </c>
      <c r="G124" s="58"/>
      <c r="H124" s="16" t="s">
        <v>13</v>
      </c>
      <c r="I124" s="10">
        <f>I125</f>
        <v>586.4</v>
      </c>
      <c r="J124" s="37">
        <f>J125</f>
        <v>204.9</v>
      </c>
      <c r="K124" s="37"/>
      <c r="L124" s="10">
        <f>L125</f>
        <v>205.8</v>
      </c>
      <c r="M124" s="10">
        <f>M125</f>
        <v>205.8</v>
      </c>
      <c r="N124" s="10">
        <f>N125</f>
        <v>205.8</v>
      </c>
      <c r="O124" s="37">
        <f t="shared" ref="O124:O129" si="17">I124+J124+L124+M124+N124</f>
        <v>1408.6999999999998</v>
      </c>
      <c r="P124" s="37"/>
    </row>
    <row r="125" spans="1:16" ht="55.5" customHeight="1" x14ac:dyDescent="0.25">
      <c r="A125" s="58"/>
      <c r="B125" s="58"/>
      <c r="C125" s="6" t="s">
        <v>16</v>
      </c>
      <c r="D125" s="6" t="s">
        <v>17</v>
      </c>
      <c r="E125" s="7" t="s">
        <v>13</v>
      </c>
      <c r="F125" s="28" t="s">
        <v>13</v>
      </c>
      <c r="G125" s="28"/>
      <c r="H125" s="7" t="s">
        <v>13</v>
      </c>
      <c r="I125" s="9">
        <f>I126+I131</f>
        <v>586.4</v>
      </c>
      <c r="J125" s="31">
        <f>J126+J131</f>
        <v>204.9</v>
      </c>
      <c r="K125" s="31"/>
      <c r="L125" s="9">
        <f>L126+L131</f>
        <v>205.8</v>
      </c>
      <c r="M125" s="9">
        <f>M126+M131</f>
        <v>205.8</v>
      </c>
      <c r="N125" s="9">
        <f>N126+N131</f>
        <v>205.8</v>
      </c>
      <c r="O125" s="32">
        <f t="shared" si="17"/>
        <v>1408.6999999999998</v>
      </c>
      <c r="P125" s="32"/>
    </row>
    <row r="126" spans="1:16" ht="30" x14ac:dyDescent="0.25">
      <c r="A126" s="28" t="s">
        <v>20</v>
      </c>
      <c r="B126" s="26" t="s">
        <v>77</v>
      </c>
      <c r="C126" s="6" t="s">
        <v>32</v>
      </c>
      <c r="D126" s="7" t="s">
        <v>17</v>
      </c>
      <c r="E126" s="17" t="s">
        <v>13</v>
      </c>
      <c r="F126" s="63" t="s">
        <v>13</v>
      </c>
      <c r="G126" s="63"/>
      <c r="H126" s="17" t="s">
        <v>13</v>
      </c>
      <c r="I126" s="8">
        <f>I127+I128+I129</f>
        <v>276.89999999999998</v>
      </c>
      <c r="J126" s="33">
        <f>J127</f>
        <v>204.9</v>
      </c>
      <c r="K126" s="33"/>
      <c r="L126" s="8">
        <f>L127+L128+L129</f>
        <v>205.8</v>
      </c>
      <c r="M126" s="8">
        <f>M127+M128+M129</f>
        <v>205.8</v>
      </c>
      <c r="N126" s="8">
        <f>N127+N128+N129</f>
        <v>205.8</v>
      </c>
      <c r="O126" s="37">
        <f t="shared" si="17"/>
        <v>1099.1999999999998</v>
      </c>
      <c r="P126" s="37"/>
    </row>
    <row r="127" spans="1:16" ht="20.25" customHeight="1" x14ac:dyDescent="0.25">
      <c r="A127" s="28"/>
      <c r="B127" s="60"/>
      <c r="C127" s="26" t="s">
        <v>16</v>
      </c>
      <c r="D127" s="28" t="s">
        <v>17</v>
      </c>
      <c r="E127" s="7" t="s">
        <v>78</v>
      </c>
      <c r="F127" s="28" t="s">
        <v>110</v>
      </c>
      <c r="G127" s="28"/>
      <c r="H127" s="7" t="s">
        <v>109</v>
      </c>
      <c r="I127" s="9">
        <v>195.9</v>
      </c>
      <c r="J127" s="31">
        <v>204.9</v>
      </c>
      <c r="K127" s="31"/>
      <c r="L127" s="9">
        <v>205.8</v>
      </c>
      <c r="M127" s="11">
        <v>205.8</v>
      </c>
      <c r="N127" s="11">
        <v>205.8</v>
      </c>
      <c r="O127" s="32">
        <f t="shared" si="17"/>
        <v>1018.2</v>
      </c>
      <c r="P127" s="32"/>
    </row>
    <row r="128" spans="1:16" ht="20.25" customHeight="1" x14ac:dyDescent="0.25">
      <c r="A128" s="28"/>
      <c r="B128" s="60"/>
      <c r="C128" s="26"/>
      <c r="D128" s="28"/>
      <c r="E128" s="7" t="s">
        <v>78</v>
      </c>
      <c r="F128" s="28" t="s">
        <v>79</v>
      </c>
      <c r="G128" s="28"/>
      <c r="H128" s="7">
        <v>244</v>
      </c>
      <c r="I128" s="9">
        <v>80</v>
      </c>
      <c r="J128" s="31">
        <v>0</v>
      </c>
      <c r="K128" s="31"/>
      <c r="L128" s="9">
        <v>0</v>
      </c>
      <c r="M128" s="11">
        <v>0</v>
      </c>
      <c r="N128" s="11">
        <v>0</v>
      </c>
      <c r="O128" s="32">
        <f t="shared" si="17"/>
        <v>80</v>
      </c>
      <c r="P128" s="32"/>
    </row>
    <row r="129" spans="1:16" ht="20.25" customHeight="1" x14ac:dyDescent="0.25">
      <c r="A129" s="28"/>
      <c r="B129" s="60"/>
      <c r="C129" s="26"/>
      <c r="D129" s="28"/>
      <c r="E129" s="7" t="s">
        <v>78</v>
      </c>
      <c r="F129" s="28" t="s">
        <v>80</v>
      </c>
      <c r="G129" s="28"/>
      <c r="H129" s="7">
        <v>244</v>
      </c>
      <c r="I129" s="9">
        <v>1</v>
      </c>
      <c r="J129" s="31">
        <v>0</v>
      </c>
      <c r="K129" s="31"/>
      <c r="L129" s="9">
        <v>0</v>
      </c>
      <c r="M129" s="9">
        <v>0</v>
      </c>
      <c r="N129" s="9">
        <v>0</v>
      </c>
      <c r="O129" s="32">
        <f t="shared" si="17"/>
        <v>1</v>
      </c>
      <c r="P129" s="32"/>
    </row>
    <row r="130" spans="1:16" ht="45.75" customHeight="1" x14ac:dyDescent="0.25">
      <c r="A130" s="28"/>
      <c r="B130" s="60"/>
      <c r="C130" s="26"/>
      <c r="D130" s="28"/>
      <c r="E130" s="18"/>
      <c r="F130" s="61"/>
      <c r="G130" s="61"/>
      <c r="H130" s="18"/>
      <c r="I130" s="19"/>
      <c r="J130" s="62"/>
      <c r="K130" s="62"/>
      <c r="L130" s="19"/>
      <c r="M130" s="9"/>
      <c r="N130" s="9"/>
      <c r="O130" s="32"/>
      <c r="P130" s="32"/>
    </row>
    <row r="131" spans="1:16" ht="30" x14ac:dyDescent="0.25">
      <c r="A131" s="26" t="s">
        <v>30</v>
      </c>
      <c r="B131" s="26" t="s">
        <v>81</v>
      </c>
      <c r="C131" s="6" t="s">
        <v>32</v>
      </c>
      <c r="D131" s="7" t="s">
        <v>17</v>
      </c>
      <c r="E131" s="17" t="s">
        <v>13</v>
      </c>
      <c r="F131" s="63" t="s">
        <v>13</v>
      </c>
      <c r="G131" s="63"/>
      <c r="H131" s="17" t="s">
        <v>13</v>
      </c>
      <c r="I131" s="8">
        <f>I132+I133+I134+I135+I136+I137+I138</f>
        <v>309.5</v>
      </c>
      <c r="J131" s="64">
        <f>J132+J133+J134+J135+J136+J137+J138</f>
        <v>0</v>
      </c>
      <c r="K131" s="64"/>
      <c r="L131" s="20">
        <f t="shared" ref="L131" si="18">L132+L133+L134+L135+L136+L137+L138</f>
        <v>0</v>
      </c>
      <c r="M131" s="20">
        <f t="shared" ref="M131:N131" si="19">M132+M133+M134+M135+M136+M137+M138</f>
        <v>0</v>
      </c>
      <c r="N131" s="20">
        <f t="shared" si="19"/>
        <v>0</v>
      </c>
      <c r="O131" s="37">
        <f t="shared" ref="O131:O138" si="20">I131+J131+L131+M131</f>
        <v>309.5</v>
      </c>
      <c r="P131" s="37"/>
    </row>
    <row r="132" spans="1:16" ht="19.5" customHeight="1" x14ac:dyDescent="0.25">
      <c r="A132" s="60"/>
      <c r="B132" s="60"/>
      <c r="C132" s="26" t="s">
        <v>16</v>
      </c>
      <c r="D132" s="28" t="s">
        <v>17</v>
      </c>
      <c r="E132" s="7" t="s">
        <v>78</v>
      </c>
      <c r="F132" s="28" t="s">
        <v>82</v>
      </c>
      <c r="G132" s="28"/>
      <c r="H132" s="7">
        <v>244</v>
      </c>
      <c r="I132" s="9">
        <v>0</v>
      </c>
      <c r="J132" s="31">
        <v>0</v>
      </c>
      <c r="K132" s="31"/>
      <c r="L132" s="9">
        <v>0</v>
      </c>
      <c r="M132" s="11">
        <v>0</v>
      </c>
      <c r="N132" s="11">
        <v>0</v>
      </c>
      <c r="O132" s="32">
        <f t="shared" si="20"/>
        <v>0</v>
      </c>
      <c r="P132" s="32"/>
    </row>
    <row r="133" spans="1:16" ht="19.5" customHeight="1" x14ac:dyDescent="0.25">
      <c r="A133" s="60"/>
      <c r="B133" s="60"/>
      <c r="C133" s="26"/>
      <c r="D133" s="28"/>
      <c r="E133" s="7" t="s">
        <v>78</v>
      </c>
      <c r="F133" s="28" t="s">
        <v>83</v>
      </c>
      <c r="G133" s="28"/>
      <c r="H133" s="7">
        <v>244</v>
      </c>
      <c r="I133" s="9">
        <v>262</v>
      </c>
      <c r="J133" s="31">
        <v>0</v>
      </c>
      <c r="K133" s="31"/>
      <c r="L133" s="9">
        <v>0</v>
      </c>
      <c r="M133" s="11">
        <v>0</v>
      </c>
      <c r="N133" s="11">
        <v>0</v>
      </c>
      <c r="O133" s="32">
        <f t="shared" si="20"/>
        <v>262</v>
      </c>
      <c r="P133" s="32"/>
    </row>
    <row r="134" spans="1:16" ht="19.5" customHeight="1" x14ac:dyDescent="0.25">
      <c r="A134" s="60"/>
      <c r="B134" s="60"/>
      <c r="C134" s="26"/>
      <c r="D134" s="28"/>
      <c r="E134" s="7" t="s">
        <v>78</v>
      </c>
      <c r="F134" s="28" t="s">
        <v>84</v>
      </c>
      <c r="G134" s="28"/>
      <c r="H134" s="7">
        <v>244</v>
      </c>
      <c r="I134" s="9">
        <v>2.62</v>
      </c>
      <c r="J134" s="31">
        <v>0</v>
      </c>
      <c r="K134" s="31"/>
      <c r="L134" s="9">
        <v>0</v>
      </c>
      <c r="M134" s="11">
        <v>0</v>
      </c>
      <c r="N134" s="11">
        <v>0</v>
      </c>
      <c r="O134" s="32">
        <f t="shared" si="20"/>
        <v>2.62</v>
      </c>
      <c r="P134" s="32"/>
    </row>
    <row r="135" spans="1:16" ht="19.5" customHeight="1" x14ac:dyDescent="0.25">
      <c r="A135" s="60"/>
      <c r="B135" s="60"/>
      <c r="C135" s="26"/>
      <c r="D135" s="28"/>
      <c r="E135" s="7" t="s">
        <v>78</v>
      </c>
      <c r="F135" s="28" t="s">
        <v>85</v>
      </c>
      <c r="G135" s="28"/>
      <c r="H135" s="7">
        <v>244</v>
      </c>
      <c r="I135" s="9">
        <v>39</v>
      </c>
      <c r="J135" s="31">
        <v>0</v>
      </c>
      <c r="K135" s="31"/>
      <c r="L135" s="9">
        <v>0</v>
      </c>
      <c r="M135" s="11">
        <v>0</v>
      </c>
      <c r="N135" s="11">
        <v>0</v>
      </c>
      <c r="O135" s="32">
        <f t="shared" si="20"/>
        <v>39</v>
      </c>
      <c r="P135" s="32"/>
    </row>
    <row r="136" spans="1:16" ht="19.5" customHeight="1" x14ac:dyDescent="0.25">
      <c r="A136" s="60"/>
      <c r="B136" s="60"/>
      <c r="C136" s="26"/>
      <c r="D136" s="28"/>
      <c r="E136" s="7" t="s">
        <v>78</v>
      </c>
      <c r="F136" s="28" t="s">
        <v>86</v>
      </c>
      <c r="G136" s="28"/>
      <c r="H136" s="7">
        <v>244</v>
      </c>
      <c r="I136" s="9">
        <v>3.9</v>
      </c>
      <c r="J136" s="31">
        <v>0</v>
      </c>
      <c r="K136" s="31"/>
      <c r="L136" s="9">
        <v>0</v>
      </c>
      <c r="M136" s="11">
        <v>0</v>
      </c>
      <c r="N136" s="11">
        <v>0</v>
      </c>
      <c r="O136" s="32">
        <f t="shared" si="20"/>
        <v>3.9</v>
      </c>
      <c r="P136" s="32"/>
    </row>
    <row r="137" spans="1:16" ht="19.5" customHeight="1" x14ac:dyDescent="0.25">
      <c r="A137" s="60"/>
      <c r="B137" s="60"/>
      <c r="C137" s="26"/>
      <c r="D137" s="28"/>
      <c r="E137" s="7" t="s">
        <v>78</v>
      </c>
      <c r="F137" s="28" t="s">
        <v>87</v>
      </c>
      <c r="G137" s="28"/>
      <c r="H137" s="7">
        <v>244</v>
      </c>
      <c r="I137" s="9">
        <v>1.8</v>
      </c>
      <c r="J137" s="31">
        <v>0</v>
      </c>
      <c r="K137" s="31"/>
      <c r="L137" s="9">
        <v>0</v>
      </c>
      <c r="M137" s="11">
        <v>0</v>
      </c>
      <c r="N137" s="11">
        <v>0</v>
      </c>
      <c r="O137" s="32">
        <f t="shared" si="20"/>
        <v>1.8</v>
      </c>
      <c r="P137" s="32"/>
    </row>
    <row r="138" spans="1:16" ht="19.5" customHeight="1" x14ac:dyDescent="0.25">
      <c r="A138" s="60"/>
      <c r="B138" s="60"/>
      <c r="C138" s="26"/>
      <c r="D138" s="28"/>
      <c r="E138" s="7" t="s">
        <v>78</v>
      </c>
      <c r="F138" s="28" t="s">
        <v>88</v>
      </c>
      <c r="G138" s="28"/>
      <c r="H138" s="7">
        <v>244</v>
      </c>
      <c r="I138" s="9">
        <v>0.18</v>
      </c>
      <c r="J138" s="31">
        <v>0</v>
      </c>
      <c r="K138" s="31"/>
      <c r="L138" s="9">
        <v>0</v>
      </c>
      <c r="M138" s="11">
        <v>0</v>
      </c>
      <c r="N138" s="11">
        <v>0</v>
      </c>
      <c r="O138" s="32">
        <f t="shared" si="20"/>
        <v>0.18</v>
      </c>
      <c r="P138" s="32"/>
    </row>
    <row r="139" spans="1:16" x14ac:dyDescent="0.25">
      <c r="A139" s="60"/>
      <c r="B139" s="60"/>
      <c r="C139" s="26"/>
      <c r="D139" s="28"/>
      <c r="E139" s="21"/>
      <c r="F139" s="65"/>
      <c r="G139" s="65"/>
      <c r="H139" s="21"/>
      <c r="I139" s="22"/>
      <c r="J139" s="66"/>
      <c r="K139" s="66"/>
      <c r="L139" s="22"/>
      <c r="M139" s="23"/>
      <c r="N139" s="23"/>
      <c r="O139" s="67"/>
      <c r="P139" s="67"/>
    </row>
    <row r="142" spans="1:16" ht="16.5" x14ac:dyDescent="0.25">
      <c r="A142" s="24" t="s">
        <v>118</v>
      </c>
    </row>
    <row r="143" spans="1:16" ht="16.5" x14ac:dyDescent="0.25">
      <c r="A143" s="24" t="s">
        <v>119</v>
      </c>
    </row>
  </sheetData>
  <mergeCells count="441">
    <mergeCell ref="A89:A109"/>
    <mergeCell ref="B89:B109"/>
    <mergeCell ref="C90:C109"/>
    <mergeCell ref="F109:G109"/>
    <mergeCell ref="J109:K109"/>
    <mergeCell ref="O109:P109"/>
    <mergeCell ref="O68:P68"/>
    <mergeCell ref="A67:A82"/>
    <mergeCell ref="B67:B82"/>
    <mergeCell ref="C81:C82"/>
    <mergeCell ref="C68:C80"/>
    <mergeCell ref="D68:D80"/>
    <mergeCell ref="F79:G79"/>
    <mergeCell ref="J79:K79"/>
    <mergeCell ref="O79:P79"/>
    <mergeCell ref="O80:P80"/>
    <mergeCell ref="F80:G80"/>
    <mergeCell ref="J80:K80"/>
    <mergeCell ref="D90:D108"/>
    <mergeCell ref="F106:G106"/>
    <mergeCell ref="J106:K106"/>
    <mergeCell ref="F101:G101"/>
    <mergeCell ref="J101:K101"/>
    <mergeCell ref="F95:G95"/>
    <mergeCell ref="A54:A66"/>
    <mergeCell ref="B54:B66"/>
    <mergeCell ref="C55:C66"/>
    <mergeCell ref="F66:G66"/>
    <mergeCell ref="J66:K66"/>
    <mergeCell ref="O66:P66"/>
    <mergeCell ref="J40:K40"/>
    <mergeCell ref="O38:P38"/>
    <mergeCell ref="O39:P39"/>
    <mergeCell ref="O40:P40"/>
    <mergeCell ref="A21:A40"/>
    <mergeCell ref="B21:B40"/>
    <mergeCell ref="C22:C40"/>
    <mergeCell ref="A41:A50"/>
    <mergeCell ref="B41:B50"/>
    <mergeCell ref="C42:C50"/>
    <mergeCell ref="F49:G49"/>
    <mergeCell ref="F50:G50"/>
    <mergeCell ref="J49:K49"/>
    <mergeCell ref="J50:K50"/>
    <mergeCell ref="O49:P49"/>
    <mergeCell ref="O50:P50"/>
    <mergeCell ref="F36:G36"/>
    <mergeCell ref="O36:P36"/>
    <mergeCell ref="L1:P1"/>
    <mergeCell ref="F77:G77"/>
    <mergeCell ref="J77:K77"/>
    <mergeCell ref="O77:P77"/>
    <mergeCell ref="F107:G107"/>
    <mergeCell ref="J107:K107"/>
    <mergeCell ref="O107:P107"/>
    <mergeCell ref="F105:G105"/>
    <mergeCell ref="J105:K105"/>
    <mergeCell ref="O105:P105"/>
    <mergeCell ref="O106:P106"/>
    <mergeCell ref="O99:P99"/>
    <mergeCell ref="O100:P100"/>
    <mergeCell ref="O95:P95"/>
    <mergeCell ref="O98:P98"/>
    <mergeCell ref="O96:P96"/>
    <mergeCell ref="O97:P97"/>
    <mergeCell ref="O93:P93"/>
    <mergeCell ref="F94:G94"/>
    <mergeCell ref="J94:K94"/>
    <mergeCell ref="O94:P94"/>
    <mergeCell ref="F91:G91"/>
    <mergeCell ref="J91:K91"/>
    <mergeCell ref="O91:P91"/>
    <mergeCell ref="J36:K36"/>
    <mergeCell ref="J24:K24"/>
    <mergeCell ref="F47:G47"/>
    <mergeCell ref="J47:K47"/>
    <mergeCell ref="O47:P47"/>
    <mergeCell ref="F35:G35"/>
    <mergeCell ref="J35:K35"/>
    <mergeCell ref="O35:P35"/>
    <mergeCell ref="O46:P46"/>
    <mergeCell ref="F32:G32"/>
    <mergeCell ref="J32:K32"/>
    <mergeCell ref="O32:P32"/>
    <mergeCell ref="F33:G33"/>
    <mergeCell ref="J33:K33"/>
    <mergeCell ref="O33:P33"/>
    <mergeCell ref="F34:G34"/>
    <mergeCell ref="J34:K34"/>
    <mergeCell ref="O34:P34"/>
    <mergeCell ref="O28:P28"/>
    <mergeCell ref="F29:G29"/>
    <mergeCell ref="J29:K29"/>
    <mergeCell ref="O29:P29"/>
    <mergeCell ref="F30:G30"/>
    <mergeCell ref="J30:K30"/>
    <mergeCell ref="F131:G131"/>
    <mergeCell ref="J131:K131"/>
    <mergeCell ref="O131:P131"/>
    <mergeCell ref="A131:A139"/>
    <mergeCell ref="B131:B139"/>
    <mergeCell ref="C132:C139"/>
    <mergeCell ref="D132:D139"/>
    <mergeCell ref="F138:G138"/>
    <mergeCell ref="J138:K138"/>
    <mergeCell ref="O138:P138"/>
    <mergeCell ref="F139:G139"/>
    <mergeCell ref="J139:K139"/>
    <mergeCell ref="O139:P139"/>
    <mergeCell ref="O136:P136"/>
    <mergeCell ref="F137:G137"/>
    <mergeCell ref="J137:K137"/>
    <mergeCell ref="O132:P132"/>
    <mergeCell ref="F133:G133"/>
    <mergeCell ref="J133:K133"/>
    <mergeCell ref="O133:P133"/>
    <mergeCell ref="F134:G134"/>
    <mergeCell ref="J134:K134"/>
    <mergeCell ref="F132:G132"/>
    <mergeCell ref="J132:K132"/>
    <mergeCell ref="O137:P137"/>
    <mergeCell ref="O134:P134"/>
    <mergeCell ref="F135:G135"/>
    <mergeCell ref="J135:K135"/>
    <mergeCell ref="O135:P135"/>
    <mergeCell ref="F136:G136"/>
    <mergeCell ref="J136:K136"/>
    <mergeCell ref="A126:A130"/>
    <mergeCell ref="B126:B130"/>
    <mergeCell ref="C127:C130"/>
    <mergeCell ref="D127:D130"/>
    <mergeCell ref="O130:P130"/>
    <mergeCell ref="O128:P128"/>
    <mergeCell ref="F129:G129"/>
    <mergeCell ref="J129:K129"/>
    <mergeCell ref="O129:P129"/>
    <mergeCell ref="O127:P127"/>
    <mergeCell ref="F128:G128"/>
    <mergeCell ref="J128:K128"/>
    <mergeCell ref="F127:G127"/>
    <mergeCell ref="J127:K127"/>
    <mergeCell ref="F130:G130"/>
    <mergeCell ref="J130:K130"/>
    <mergeCell ref="F126:G126"/>
    <mergeCell ref="J126:K126"/>
    <mergeCell ref="O126:P126"/>
    <mergeCell ref="F112:G112"/>
    <mergeCell ref="J112:K112"/>
    <mergeCell ref="F115:G115"/>
    <mergeCell ref="J115:K115"/>
    <mergeCell ref="F124:G124"/>
    <mergeCell ref="J124:K124"/>
    <mergeCell ref="O124:P124"/>
    <mergeCell ref="F125:G125"/>
    <mergeCell ref="J125:K125"/>
    <mergeCell ref="O125:P125"/>
    <mergeCell ref="O120:P120"/>
    <mergeCell ref="F117:G117"/>
    <mergeCell ref="J117:K117"/>
    <mergeCell ref="O117:P117"/>
    <mergeCell ref="F118:G118"/>
    <mergeCell ref="J118:K118"/>
    <mergeCell ref="O118:P118"/>
    <mergeCell ref="O112:P112"/>
    <mergeCell ref="F123:G123"/>
    <mergeCell ref="J123:K123"/>
    <mergeCell ref="O123:P123"/>
    <mergeCell ref="F121:G121"/>
    <mergeCell ref="F122:G122"/>
    <mergeCell ref="J122:K122"/>
    <mergeCell ref="O122:P122"/>
    <mergeCell ref="F119:G119"/>
    <mergeCell ref="J119:K119"/>
    <mergeCell ref="O119:P119"/>
    <mergeCell ref="F120:G120"/>
    <mergeCell ref="J120:K120"/>
    <mergeCell ref="J121:K121"/>
    <mergeCell ref="O121:P121"/>
    <mergeCell ref="A124:A125"/>
    <mergeCell ref="B124:B125"/>
    <mergeCell ref="A110:A111"/>
    <mergeCell ref="B110:B111"/>
    <mergeCell ref="J110:K110"/>
    <mergeCell ref="J113:K113"/>
    <mergeCell ref="O113:P113"/>
    <mergeCell ref="F111:G111"/>
    <mergeCell ref="J111:K111"/>
    <mergeCell ref="O111:P111"/>
    <mergeCell ref="O115:P115"/>
    <mergeCell ref="A112:A123"/>
    <mergeCell ref="B112:B123"/>
    <mergeCell ref="C113:C123"/>
    <mergeCell ref="D113:D123"/>
    <mergeCell ref="F116:G116"/>
    <mergeCell ref="J116:K116"/>
    <mergeCell ref="O116:P116"/>
    <mergeCell ref="O110:P110"/>
    <mergeCell ref="F113:G113"/>
    <mergeCell ref="F114:G114"/>
    <mergeCell ref="J114:K114"/>
    <mergeCell ref="O114:P114"/>
    <mergeCell ref="F110:G110"/>
    <mergeCell ref="J95:K95"/>
    <mergeCell ref="F93:G93"/>
    <mergeCell ref="J93:K93"/>
    <mergeCell ref="F108:G108"/>
    <mergeCell ref="J108:K108"/>
    <mergeCell ref="F99:G99"/>
    <mergeCell ref="J99:K99"/>
    <mergeCell ref="F100:G100"/>
    <mergeCell ref="J100:K100"/>
    <mergeCell ref="F98:G98"/>
    <mergeCell ref="J98:K98"/>
    <mergeCell ref="F96:G96"/>
    <mergeCell ref="J96:K96"/>
    <mergeCell ref="F97:G97"/>
    <mergeCell ref="J97:K97"/>
    <mergeCell ref="O108:P108"/>
    <mergeCell ref="F103:G103"/>
    <mergeCell ref="J103:K103"/>
    <mergeCell ref="O103:P103"/>
    <mergeCell ref="F104:G104"/>
    <mergeCell ref="J104:K104"/>
    <mergeCell ref="O104:P104"/>
    <mergeCell ref="O101:P101"/>
    <mergeCell ref="F102:G102"/>
    <mergeCell ref="J102:K102"/>
    <mergeCell ref="O102:P102"/>
    <mergeCell ref="J92:K92"/>
    <mergeCell ref="O92:P92"/>
    <mergeCell ref="O87:P87"/>
    <mergeCell ref="F90:G90"/>
    <mergeCell ref="J90:K90"/>
    <mergeCell ref="O90:P90"/>
    <mergeCell ref="F87:G87"/>
    <mergeCell ref="J87:K87"/>
    <mergeCell ref="J89:K89"/>
    <mergeCell ref="O89:P89"/>
    <mergeCell ref="F88:G88"/>
    <mergeCell ref="J88:K88"/>
    <mergeCell ref="O88:P88"/>
    <mergeCell ref="F89:G89"/>
    <mergeCell ref="F92:G92"/>
    <mergeCell ref="B83:B84"/>
    <mergeCell ref="A83:A84"/>
    <mergeCell ref="A85:A86"/>
    <mergeCell ref="B85:B86"/>
    <mergeCell ref="A87:A88"/>
    <mergeCell ref="B87:B88"/>
    <mergeCell ref="F84:G84"/>
    <mergeCell ref="J84:K84"/>
    <mergeCell ref="F86:G86"/>
    <mergeCell ref="J86:K86"/>
    <mergeCell ref="O86:P86"/>
    <mergeCell ref="F85:G85"/>
    <mergeCell ref="J85:K85"/>
    <mergeCell ref="O83:P83"/>
    <mergeCell ref="D55:D65"/>
    <mergeCell ref="F67:G67"/>
    <mergeCell ref="J67:K67"/>
    <mergeCell ref="O67:P67"/>
    <mergeCell ref="J69:K69"/>
    <mergeCell ref="O69:P69"/>
    <mergeCell ref="O84:P84"/>
    <mergeCell ref="F83:G83"/>
    <mergeCell ref="J83:K83"/>
    <mergeCell ref="O85:P85"/>
    <mergeCell ref="F68:G68"/>
    <mergeCell ref="J68:K68"/>
    <mergeCell ref="F65:G65"/>
    <mergeCell ref="O82:P82"/>
    <mergeCell ref="F81:G81"/>
    <mergeCell ref="J81:K81"/>
    <mergeCell ref="O81:P81"/>
    <mergeCell ref="F82:G82"/>
    <mergeCell ref="J82:K82"/>
    <mergeCell ref="F76:G76"/>
    <mergeCell ref="J76:K76"/>
    <mergeCell ref="O76:P76"/>
    <mergeCell ref="F78:G78"/>
    <mergeCell ref="F69:G69"/>
    <mergeCell ref="J78:K78"/>
    <mergeCell ref="O78:P78"/>
    <mergeCell ref="F74:G74"/>
    <mergeCell ref="J74:K74"/>
    <mergeCell ref="O74:P74"/>
    <mergeCell ref="F75:G75"/>
    <mergeCell ref="J75:K75"/>
    <mergeCell ref="F70:G70"/>
    <mergeCell ref="J70:K70"/>
    <mergeCell ref="O70:P70"/>
    <mergeCell ref="F71:G71"/>
    <mergeCell ref="J71:K71"/>
    <mergeCell ref="O71:P71"/>
    <mergeCell ref="O75:P75"/>
    <mergeCell ref="F72:G72"/>
    <mergeCell ref="J72:K72"/>
    <mergeCell ref="O72:P72"/>
    <mergeCell ref="F73:G73"/>
    <mergeCell ref="J73:K73"/>
    <mergeCell ref="O73:P73"/>
    <mergeCell ref="F60:G60"/>
    <mergeCell ref="J60:K60"/>
    <mergeCell ref="O60:P60"/>
    <mergeCell ref="F61:G61"/>
    <mergeCell ref="J61:K61"/>
    <mergeCell ref="O61:P61"/>
    <mergeCell ref="J65:K65"/>
    <mergeCell ref="F62:G62"/>
    <mergeCell ref="J62:K62"/>
    <mergeCell ref="O62:P62"/>
    <mergeCell ref="F63:G63"/>
    <mergeCell ref="J63:K63"/>
    <mergeCell ref="O63:P63"/>
    <mergeCell ref="O65:P65"/>
    <mergeCell ref="F64:G64"/>
    <mergeCell ref="J64:K64"/>
    <mergeCell ref="O64:P64"/>
    <mergeCell ref="F57:G57"/>
    <mergeCell ref="J57:K57"/>
    <mergeCell ref="O57:P57"/>
    <mergeCell ref="F58:G58"/>
    <mergeCell ref="J58:K58"/>
    <mergeCell ref="O58:P58"/>
    <mergeCell ref="F59:G59"/>
    <mergeCell ref="J59:K59"/>
    <mergeCell ref="O59:P59"/>
    <mergeCell ref="O51:P51"/>
    <mergeCell ref="F52:G52"/>
    <mergeCell ref="J52:K52"/>
    <mergeCell ref="O52:P52"/>
    <mergeCell ref="O54:P54"/>
    <mergeCell ref="F55:G55"/>
    <mergeCell ref="J55:K55"/>
    <mergeCell ref="O55:P55"/>
    <mergeCell ref="F56:G56"/>
    <mergeCell ref="F53:G53"/>
    <mergeCell ref="J53:K53"/>
    <mergeCell ref="O53:P53"/>
    <mergeCell ref="F54:G54"/>
    <mergeCell ref="J54:K54"/>
    <mergeCell ref="J56:K56"/>
    <mergeCell ref="O56:P56"/>
    <mergeCell ref="F42:G42"/>
    <mergeCell ref="J42:K42"/>
    <mergeCell ref="F38:G38"/>
    <mergeCell ref="F39:G39"/>
    <mergeCell ref="F40:G40"/>
    <mergeCell ref="J38:K38"/>
    <mergeCell ref="J39:K39"/>
    <mergeCell ref="D42:D48"/>
    <mergeCell ref="A51:A53"/>
    <mergeCell ref="B51:B53"/>
    <mergeCell ref="F46:G46"/>
    <mergeCell ref="J46:K46"/>
    <mergeCell ref="F51:G51"/>
    <mergeCell ref="J51:K51"/>
    <mergeCell ref="F48:G48"/>
    <mergeCell ref="J48:K48"/>
    <mergeCell ref="J31:K31"/>
    <mergeCell ref="O31:P31"/>
    <mergeCell ref="F21:G21"/>
    <mergeCell ref="J21:K21"/>
    <mergeCell ref="F26:G26"/>
    <mergeCell ref="J26:K26"/>
    <mergeCell ref="O21:P21"/>
    <mergeCell ref="O48:P48"/>
    <mergeCell ref="J44:K44"/>
    <mergeCell ref="O44:P44"/>
    <mergeCell ref="F45:G45"/>
    <mergeCell ref="J45:K45"/>
    <mergeCell ref="O45:P45"/>
    <mergeCell ref="F37:G37"/>
    <mergeCell ref="J37:K37"/>
    <mergeCell ref="O37:P37"/>
    <mergeCell ref="O42:P42"/>
    <mergeCell ref="F43:G43"/>
    <mergeCell ref="J43:K43"/>
    <mergeCell ref="O43:P43"/>
    <mergeCell ref="F44:G44"/>
    <mergeCell ref="F41:G41"/>
    <mergeCell ref="J41:K41"/>
    <mergeCell ref="O41:P41"/>
    <mergeCell ref="A19:A20"/>
    <mergeCell ref="B19:B20"/>
    <mergeCell ref="F19:G19"/>
    <mergeCell ref="J19:K19"/>
    <mergeCell ref="F24:G24"/>
    <mergeCell ref="O24:P24"/>
    <mergeCell ref="O19:P19"/>
    <mergeCell ref="F20:G20"/>
    <mergeCell ref="J20:K20"/>
    <mergeCell ref="O20:P20"/>
    <mergeCell ref="D22:D37"/>
    <mergeCell ref="F22:G22"/>
    <mergeCell ref="J22:K22"/>
    <mergeCell ref="O22:P22"/>
    <mergeCell ref="F23:G23"/>
    <mergeCell ref="J23:K23"/>
    <mergeCell ref="O26:P26"/>
    <mergeCell ref="F27:G27"/>
    <mergeCell ref="J27:K27"/>
    <mergeCell ref="O27:P27"/>
    <mergeCell ref="F28:G28"/>
    <mergeCell ref="J28:K28"/>
    <mergeCell ref="O30:P30"/>
    <mergeCell ref="F31:G31"/>
    <mergeCell ref="F12:G12"/>
    <mergeCell ref="J12:K12"/>
    <mergeCell ref="O12:P12"/>
    <mergeCell ref="N14:N18"/>
    <mergeCell ref="F13:G13"/>
    <mergeCell ref="J13:K13"/>
    <mergeCell ref="O23:P23"/>
    <mergeCell ref="F25:G25"/>
    <mergeCell ref="J25:K25"/>
    <mergeCell ref="O25:P25"/>
    <mergeCell ref="A12:A18"/>
    <mergeCell ref="B12:B18"/>
    <mergeCell ref="O13:P13"/>
    <mergeCell ref="C14:C18"/>
    <mergeCell ref="D14:D18"/>
    <mergeCell ref="E14:E18"/>
    <mergeCell ref="H2:P6"/>
    <mergeCell ref="A7:P7"/>
    <mergeCell ref="A9:A11"/>
    <mergeCell ref="B9:B11"/>
    <mergeCell ref="C9:C11"/>
    <mergeCell ref="D9:H10"/>
    <mergeCell ref="I9:P9"/>
    <mergeCell ref="I10:P10"/>
    <mergeCell ref="F11:G11"/>
    <mergeCell ref="J11:K11"/>
    <mergeCell ref="I14:I18"/>
    <mergeCell ref="J14:K18"/>
    <mergeCell ref="L14:L18"/>
    <mergeCell ref="M14:M18"/>
    <mergeCell ref="O14:P18"/>
    <mergeCell ref="F14:G18"/>
    <mergeCell ref="H14:H18"/>
    <mergeCell ref="O11:P11"/>
  </mergeCells>
  <pageMargins left="0.11811023622047245" right="0.11811023622047245" top="0.74803149606299213" bottom="0.35433070866141736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2016-04-20T02:47:28Z</dcterms:modified>
</cp:coreProperties>
</file>