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2'!$5:$6</definedName>
  </definedNames>
  <calcPr calcId="125725"/>
</workbook>
</file>

<file path=xl/calcChain.xml><?xml version="1.0" encoding="utf-8"?>
<calcChain xmlns="http://schemas.openxmlformats.org/spreadsheetml/2006/main">
  <c r="J30" i="2"/>
  <c r="H30"/>
  <c r="I30"/>
  <c r="H31"/>
  <c r="I31"/>
  <c r="G31"/>
  <c r="G30"/>
  <c r="G18"/>
  <c r="G19"/>
  <c r="G13"/>
  <c r="G14"/>
  <c r="G27"/>
  <c r="J27"/>
  <c r="G23"/>
  <c r="G11"/>
  <c r="H20"/>
  <c r="G20"/>
  <c r="G17"/>
  <c r="G16"/>
  <c r="G9"/>
  <c r="G22"/>
  <c r="G8" l="1"/>
  <c r="G12"/>
  <c r="H8"/>
  <c r="I8"/>
  <c r="G32"/>
  <c r="H32"/>
  <c r="H28" s="1"/>
  <c r="I32"/>
  <c r="J32" s="1"/>
  <c r="J26"/>
  <c r="G26"/>
  <c r="I28" l="1"/>
  <c r="J25"/>
  <c r="J24"/>
  <c r="B30"/>
  <c r="B31"/>
  <c r="B29"/>
  <c r="I21"/>
  <c r="H21"/>
  <c r="G21"/>
  <c r="I20"/>
  <c r="J20"/>
  <c r="I23"/>
  <c r="H23"/>
  <c r="J23" s="1"/>
  <c r="I15"/>
  <c r="H15"/>
  <c r="G15"/>
  <c r="J15" s="1"/>
  <c r="I14"/>
  <c r="H14"/>
  <c r="J14"/>
  <c r="I13"/>
  <c r="H13"/>
  <c r="I12"/>
  <c r="H12"/>
  <c r="I22"/>
  <c r="H22"/>
  <c r="J22"/>
  <c r="I19"/>
  <c r="H19"/>
  <c r="J19" s="1"/>
  <c r="I18"/>
  <c r="H18"/>
  <c r="I17"/>
  <c r="H17"/>
  <c r="J17" s="1"/>
  <c r="I16"/>
  <c r="H16"/>
  <c r="H11"/>
  <c r="H29" s="1"/>
  <c r="I11"/>
  <c r="I29" s="1"/>
  <c r="G29"/>
  <c r="H9"/>
  <c r="I9"/>
  <c r="H10"/>
  <c r="I10"/>
  <c r="G10"/>
  <c r="J13"/>
  <c r="J18"/>
  <c r="G28" l="1"/>
  <c r="J12"/>
  <c r="J21"/>
  <c r="J11"/>
  <c r="J31"/>
  <c r="J16"/>
  <c r="J29"/>
  <c r="J10"/>
  <c r="J9"/>
  <c r="J8" l="1"/>
  <c r="J28"/>
</calcChain>
</file>

<file path=xl/sharedStrings.xml><?xml version="1.0" encoding="utf-8"?>
<sst xmlns="http://schemas.openxmlformats.org/spreadsheetml/2006/main" count="142" uniqueCount="77">
  <si>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</si>
  <si>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</si>
  <si>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</si>
  <si>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</si>
  <si>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</si>
  <si>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</si>
  <si>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</si>
  <si>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</si>
  <si>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</si>
  <si>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</si>
  <si>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</si>
  <si>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</si>
  <si>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</si>
  <si>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</si>
  <si>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</si>
  <si>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</si>
  <si>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</si>
  <si>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</si>
  <si>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МКУ "СГХ"</t>
  </si>
  <si>
    <t>%</t>
  </si>
  <si>
    <t>отраслевой мониторинг</t>
  </si>
  <si>
    <t>133</t>
  </si>
  <si>
    <t xml:space="preserve">Доведение доли исполненных бюджетных ассигнований, предусмотренных в муниципальной программе </t>
  </si>
  <si>
    <t xml:space="preserve"> не менее 95</t>
  </si>
  <si>
    <t>0505</t>
  </si>
  <si>
    <t xml:space="preserve">Доведение доли исполненных бюджетных ассигнований, предусмотренных в муниципальной программе до 95 % </t>
  </si>
  <si>
    <t>Задача                                                                                                                                                                                       Повышение эффективности исполнения функций в сфере жилищно-коммунального хозяйства, благоустройства и озеленения территории</t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</si>
  <si>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</si>
  <si>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>ЦЕЛЬ: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</t>
  </si>
  <si>
    <t xml:space="preserve">Приложение № 1 
к Паспорту подпрограммы «Обеспечение реализации программы и прочие мероприятия» на 2014-2016
</t>
  </si>
  <si>
    <t>Приложение № 2
к Паспорту подпрограммы «Обеспечение реализации программы и прочие мероприятия» на 2014-2016</t>
  </si>
  <si>
    <t>Директор МКУ"СГХ"</t>
  </si>
  <si>
    <t>И.В. Шайганова</t>
  </si>
  <si>
    <t>Итого на период</t>
  </si>
  <si>
    <t>018</t>
  </si>
  <si>
    <t>0401</t>
  </si>
  <si>
    <t>0338713</t>
  </si>
  <si>
    <t>121</t>
  </si>
  <si>
    <t>Администрация поселка Горячегорск</t>
  </si>
  <si>
    <t xml:space="preserve">Организация общественных работ для граждан, зарегистрированных в органах службы занятости в целях поиска подходящей работы и безработных граждан </t>
  </si>
  <si>
    <t>025</t>
  </si>
  <si>
    <t>111</t>
  </si>
  <si>
    <t>Администрация поселка Дубинино</t>
  </si>
  <si>
    <t>0338705</t>
  </si>
  <si>
    <t>Обеспечение деятельности (оказание услуг) подведомственных учреждений в сфере жилищно-коммунального хозяйства</t>
  </si>
  <si>
    <t>112</t>
  </si>
  <si>
    <t>244</t>
  </si>
  <si>
    <t>851</t>
  </si>
  <si>
    <t>0338714</t>
  </si>
  <si>
    <t>0501</t>
  </si>
  <si>
    <t>Расходы по содержанию и ремонту жилых помещений, предоставляемых по договорам социального найма, договорам найма жилых помещений муниципального жилищного фонда</t>
  </si>
  <si>
    <t>0338715</t>
  </si>
  <si>
    <t>810</t>
  </si>
  <si>
    <t xml:space="preserve">Реализация временных мер поддержки населения в целях обеспечения доступности коммунальных услуг </t>
  </si>
  <si>
    <t>0502</t>
  </si>
  <si>
    <t>0337578</t>
  </si>
  <si>
    <t>313</t>
  </si>
  <si>
    <t>Субсидии на возмещение разницы между экономически обоснованными расходами по содержанию и эксплуатации бани поселка Дубинино</t>
  </si>
  <si>
    <t>0338716</t>
  </si>
  <si>
    <t>0331021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</si>
  <si>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</si>
  <si>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ГРБС2</t>
  </si>
  <si>
    <t>ГРБС3</t>
  </si>
  <si>
    <t>0337422</t>
  </si>
  <si>
    <t>226</t>
  </si>
  <si>
    <t xml:space="preserve">Субсидии бюджетам муниципальных образований на разработку схем водоснабжения и водоотведения </t>
  </si>
  <si>
    <t>0337571</t>
  </si>
  <si>
    <t xml:space="preserve"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</si>
  <si>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 xml:space="preserve"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</si>
  <si>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117</t>
  </si>
  <si>
    <t>0338764</t>
  </si>
  <si>
    <t>243</t>
  </si>
  <si>
    <t>ГРБС4</t>
  </si>
  <si>
    <t>КУМИ и ЗО</t>
  </si>
  <si>
    <t>Оплата взносов по капитальному ремонту общего имущества в многоквартирном доме за муниципальные жилые помещения в соответствии с Постановлением Правительства Красноярского края от 13.12.2013г. №656-п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</t>
  </si>
  <si>
    <t>0331022</t>
  </si>
  <si>
    <t xml:space="preserve"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</t>
  </si>
</sst>
</file>

<file path=xl/styles.xml><?xml version="1.0" encoding="utf-8"?>
<styleSheet xmlns="http://schemas.openxmlformats.org/spreadsheetml/2006/main">
  <numFmts count="1">
    <numFmt numFmtId="164" formatCode="#.0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vertical="center"/>
    </xf>
    <xf numFmtId="4" fontId="6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2" fontId="6" fillId="0" borderId="4" xfId="0" applyNumberFormat="1" applyFont="1" applyFill="1" applyBorder="1" applyAlignment="1">
      <alignment horizontal="left" vertical="center" wrapText="1"/>
    </xf>
    <xf numFmtId="2" fontId="6" fillId="0" borderId="5" xfId="0" applyNumberFormat="1" applyFont="1" applyFill="1" applyBorder="1" applyAlignment="1">
      <alignment horizontal="left" vertical="center" wrapText="1"/>
    </xf>
    <xf numFmtId="2" fontId="6" fillId="0" borderId="6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K6" sqref="K6"/>
    </sheetView>
  </sheetViews>
  <sheetFormatPr defaultRowHeight="15.75"/>
  <cols>
    <col min="1" max="1" width="5.7109375" style="1" customWidth="1"/>
    <col min="2" max="2" width="31.28515625" style="1" customWidth="1"/>
    <col min="3" max="9" width="14.7109375" style="1" customWidth="1"/>
    <col min="10" max="16384" width="9.140625" style="1"/>
  </cols>
  <sheetData>
    <row r="1" spans="1:9" ht="93.75" customHeight="1">
      <c r="H1" s="31" t="s">
        <v>29</v>
      </c>
      <c r="I1" s="31"/>
    </row>
    <row r="4" spans="1:9" ht="15.75" customHeight="1">
      <c r="A4" s="35" t="s">
        <v>0</v>
      </c>
      <c r="B4" s="35"/>
      <c r="C4" s="35"/>
      <c r="D4" s="35"/>
      <c r="E4" s="35"/>
      <c r="F4" s="35"/>
      <c r="G4" s="35"/>
      <c r="H4" s="35"/>
      <c r="I4" s="35"/>
    </row>
    <row r="6" spans="1:9" ht="38.25" customHeight="1">
      <c r="A6" s="7" t="s">
        <v>10</v>
      </c>
      <c r="B6" s="2" t="s">
        <v>11</v>
      </c>
      <c r="C6" s="2" t="s">
        <v>12</v>
      </c>
      <c r="D6" s="2" t="s">
        <v>13</v>
      </c>
      <c r="E6" s="2">
        <v>2012</v>
      </c>
      <c r="F6" s="2">
        <v>2013</v>
      </c>
      <c r="G6" s="2">
        <v>2014</v>
      </c>
      <c r="H6" s="2">
        <v>2015</v>
      </c>
      <c r="I6" s="2">
        <v>2016</v>
      </c>
    </row>
    <row r="7" spans="1:9" ht="51.75" customHeight="1">
      <c r="A7" s="2">
        <v>1</v>
      </c>
      <c r="B7" s="32" t="s">
        <v>27</v>
      </c>
      <c r="C7" s="33"/>
      <c r="D7" s="33"/>
      <c r="E7" s="33"/>
      <c r="F7" s="33"/>
      <c r="G7" s="33"/>
      <c r="H7" s="33"/>
      <c r="I7" s="34"/>
    </row>
    <row r="8" spans="1:9" ht="78.75" customHeight="1">
      <c r="A8" s="2" t="s">
        <v>14</v>
      </c>
      <c r="B8" s="2" t="s">
        <v>22</v>
      </c>
      <c r="C8" s="3" t="s">
        <v>19</v>
      </c>
      <c r="D8" s="4" t="s">
        <v>20</v>
      </c>
      <c r="E8" s="5" t="s">
        <v>23</v>
      </c>
      <c r="F8" s="5" t="s">
        <v>23</v>
      </c>
      <c r="G8" s="5" t="s">
        <v>23</v>
      </c>
      <c r="H8" s="5" t="s">
        <v>23</v>
      </c>
      <c r="I8" s="5" t="s">
        <v>23</v>
      </c>
    </row>
    <row r="13" spans="1:9" s="6" customFormat="1">
      <c r="A13" s="6" t="s">
        <v>31</v>
      </c>
      <c r="H13" s="6" t="s">
        <v>32</v>
      </c>
    </row>
  </sheetData>
  <mergeCells count="3">
    <mergeCell ref="H1:I1"/>
    <mergeCell ref="B7:I7"/>
    <mergeCell ref="A4:I4"/>
  </mergeCells>
  <phoneticPr fontId="4" type="noConversion"/>
  <pageMargins left="0.16" right="0.17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K36"/>
  <sheetViews>
    <sheetView tabSelected="1" topLeftCell="A13" zoomScale="82" zoomScaleNormal="82" workbookViewId="0">
      <selection activeCell="C27" sqref="C27:I27"/>
    </sheetView>
  </sheetViews>
  <sheetFormatPr defaultRowHeight="15"/>
  <cols>
    <col min="1" max="1" width="53.5703125" style="21" customWidth="1"/>
    <col min="2" max="2" width="21" style="20" customWidth="1"/>
    <col min="3" max="6" width="11.7109375" style="8" customWidth="1"/>
    <col min="7" max="7" width="11.28515625" style="9" customWidth="1"/>
    <col min="8" max="8" width="10.85546875" style="9" customWidth="1"/>
    <col min="9" max="9" width="11.42578125" style="9" customWidth="1"/>
    <col min="10" max="10" width="16" style="9" customWidth="1"/>
    <col min="11" max="11" width="33.85546875" style="20" customWidth="1"/>
    <col min="12" max="16384" width="9.140625" style="20"/>
  </cols>
  <sheetData>
    <row r="1" spans="1:11" ht="46.5" customHeight="1">
      <c r="J1" s="44" t="s">
        <v>30</v>
      </c>
      <c r="K1" s="44"/>
    </row>
    <row r="3" spans="1:11" ht="15" customHeight="1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5" spans="1:11" ht="20.25" customHeight="1">
      <c r="A5" s="40" t="s">
        <v>2</v>
      </c>
      <c r="B5" s="40" t="s">
        <v>3</v>
      </c>
      <c r="C5" s="48" t="s">
        <v>4</v>
      </c>
      <c r="D5" s="48"/>
      <c r="E5" s="48"/>
      <c r="F5" s="48"/>
      <c r="G5" s="49" t="s">
        <v>15</v>
      </c>
      <c r="H5" s="49"/>
      <c r="I5" s="49"/>
      <c r="J5" s="49"/>
      <c r="K5" s="50" t="s">
        <v>5</v>
      </c>
    </row>
    <row r="6" spans="1:11" ht="25.5" customHeight="1">
      <c r="A6" s="42"/>
      <c r="B6" s="42"/>
      <c r="C6" s="23" t="s">
        <v>6</v>
      </c>
      <c r="D6" s="23" t="s">
        <v>7</v>
      </c>
      <c r="E6" s="23" t="s">
        <v>8</v>
      </c>
      <c r="F6" s="23" t="s">
        <v>9</v>
      </c>
      <c r="G6" s="19">
        <v>2014</v>
      </c>
      <c r="H6" s="19">
        <v>2015</v>
      </c>
      <c r="I6" s="19">
        <v>2016</v>
      </c>
      <c r="J6" s="24" t="s">
        <v>33</v>
      </c>
      <c r="K6" s="50"/>
    </row>
    <row r="7" spans="1:11" ht="19.5" customHeight="1">
      <c r="A7" s="45" t="s">
        <v>28</v>
      </c>
      <c r="B7" s="46"/>
      <c r="C7" s="46"/>
      <c r="D7" s="46"/>
      <c r="E7" s="46"/>
      <c r="F7" s="46"/>
      <c r="G7" s="46"/>
      <c r="H7" s="46"/>
      <c r="I7" s="46"/>
      <c r="J7" s="46"/>
      <c r="K7" s="47"/>
    </row>
    <row r="8" spans="1:11" s="14" customFormat="1" ht="67.5" customHeight="1">
      <c r="A8" s="28" t="s">
        <v>26</v>
      </c>
      <c r="B8" s="12"/>
      <c r="C8" s="29"/>
      <c r="D8" s="29"/>
      <c r="E8" s="29"/>
      <c r="F8" s="29"/>
      <c r="G8" s="17">
        <f>SUM(G9:G27)</f>
        <v>31906.889999999996</v>
      </c>
      <c r="H8" s="17">
        <f t="shared" ref="H8:I8" si="0">SUM(H9:H27)</f>
        <v>36280.560000000005</v>
      </c>
      <c r="I8" s="17">
        <f t="shared" si="0"/>
        <v>22272.159999999996</v>
      </c>
      <c r="J8" s="17">
        <f>SUM(J9:J27)</f>
        <v>90459.609999999986</v>
      </c>
      <c r="K8" s="13" t="s">
        <v>25</v>
      </c>
    </row>
    <row r="9" spans="1:11" ht="17.25" customHeight="1">
      <c r="A9" s="36" t="s">
        <v>39</v>
      </c>
      <c r="B9" s="22" t="s">
        <v>18</v>
      </c>
      <c r="C9" s="15" t="s">
        <v>21</v>
      </c>
      <c r="D9" s="15" t="s">
        <v>35</v>
      </c>
      <c r="E9" s="15" t="s">
        <v>36</v>
      </c>
      <c r="F9" s="15" t="s">
        <v>41</v>
      </c>
      <c r="G9" s="24">
        <f>ROUND(63.25215+18.982,2)</f>
        <v>82.23</v>
      </c>
      <c r="H9" s="24">
        <f>ROUND(63.39+19.144,2)</f>
        <v>82.53</v>
      </c>
      <c r="I9" s="24">
        <f>ROUND(63.39+19.144,2)</f>
        <v>82.53</v>
      </c>
      <c r="J9" s="24">
        <f>SUM(G9:I9)</f>
        <v>247.29</v>
      </c>
      <c r="K9" s="25"/>
    </row>
    <row r="10" spans="1:11" ht="30.75" customHeight="1">
      <c r="A10" s="37"/>
      <c r="B10" s="22" t="s">
        <v>38</v>
      </c>
      <c r="C10" s="15" t="s">
        <v>34</v>
      </c>
      <c r="D10" s="15" t="s">
        <v>35</v>
      </c>
      <c r="E10" s="15" t="s">
        <v>36</v>
      </c>
      <c r="F10" s="15" t="s">
        <v>37</v>
      </c>
      <c r="G10" s="24">
        <f>ROUND(63.389+19.144,2)</f>
        <v>82.53</v>
      </c>
      <c r="H10" s="24">
        <f>ROUND(63.389+19.144,2)</f>
        <v>82.53</v>
      </c>
      <c r="I10" s="24">
        <f>ROUND(63.389+19.144,2)</f>
        <v>82.53</v>
      </c>
      <c r="J10" s="24">
        <f t="shared" ref="J10:J16" si="1">SUM(G10:I10)</f>
        <v>247.59</v>
      </c>
      <c r="K10" s="25"/>
    </row>
    <row r="11" spans="1:11" ht="30.75" customHeight="1">
      <c r="A11" s="38"/>
      <c r="B11" s="22" t="s">
        <v>42</v>
      </c>
      <c r="C11" s="15" t="s">
        <v>40</v>
      </c>
      <c r="D11" s="15" t="s">
        <v>35</v>
      </c>
      <c r="E11" s="15" t="s">
        <v>36</v>
      </c>
      <c r="F11" s="15" t="s">
        <v>37</v>
      </c>
      <c r="G11" s="24">
        <f>ROUND(63.05226+19.04179,2)</f>
        <v>82.09</v>
      </c>
      <c r="H11" s="24">
        <f>ROUND(63.3894+19.1436,2)</f>
        <v>82.53</v>
      </c>
      <c r="I11" s="24">
        <f>ROUND(63.3894+19.1436,2)</f>
        <v>82.53</v>
      </c>
      <c r="J11" s="24">
        <f>SUM(G11:I11)</f>
        <v>247.15</v>
      </c>
      <c r="K11" s="25"/>
    </row>
    <row r="12" spans="1:11" ht="63.75" customHeight="1">
      <c r="A12" s="26" t="s">
        <v>50</v>
      </c>
      <c r="B12" s="22" t="s">
        <v>18</v>
      </c>
      <c r="C12" s="15" t="s">
        <v>21</v>
      </c>
      <c r="D12" s="15" t="s">
        <v>49</v>
      </c>
      <c r="E12" s="15" t="s">
        <v>51</v>
      </c>
      <c r="F12" s="15" t="s">
        <v>52</v>
      </c>
      <c r="G12" s="24">
        <f>ROUND(143.329-20.16866,2)</f>
        <v>123.16</v>
      </c>
      <c r="H12" s="24">
        <f>ROUND(151.929,2)</f>
        <v>151.93</v>
      </c>
      <c r="I12" s="24">
        <f>ROUND(151.929,2)</f>
        <v>151.93</v>
      </c>
      <c r="J12" s="24">
        <f t="shared" si="1"/>
        <v>427.02000000000004</v>
      </c>
      <c r="K12" s="13"/>
    </row>
    <row r="13" spans="1:11" ht="22.5" customHeight="1">
      <c r="A13" s="39" t="s">
        <v>53</v>
      </c>
      <c r="B13" s="40" t="s">
        <v>18</v>
      </c>
      <c r="C13" s="15" t="s">
        <v>21</v>
      </c>
      <c r="D13" s="15" t="s">
        <v>54</v>
      </c>
      <c r="E13" s="15" t="s">
        <v>55</v>
      </c>
      <c r="F13" s="15" t="s">
        <v>56</v>
      </c>
      <c r="G13" s="24">
        <f>ROUND(24.05+4092.61607,2)</f>
        <v>4116.67</v>
      </c>
      <c r="H13" s="24">
        <f>ROUND(16.8+2941.35,2)</f>
        <v>2958.15</v>
      </c>
      <c r="I13" s="24">
        <f>ROUND(7+1224,2)</f>
        <v>1231</v>
      </c>
      <c r="J13" s="24">
        <f t="shared" si="1"/>
        <v>8305.82</v>
      </c>
      <c r="K13" s="25"/>
    </row>
    <row r="14" spans="1:11" ht="21" customHeight="1">
      <c r="A14" s="39"/>
      <c r="B14" s="42"/>
      <c r="C14" s="15" t="s">
        <v>21</v>
      </c>
      <c r="D14" s="15" t="s">
        <v>54</v>
      </c>
      <c r="E14" s="15" t="s">
        <v>55</v>
      </c>
      <c r="F14" s="15" t="s">
        <v>52</v>
      </c>
      <c r="G14" s="24">
        <f>ROUND(3872.73393,2)</f>
        <v>3872.73</v>
      </c>
      <c r="H14" s="24">
        <f>ROUND(21033.25,2)</f>
        <v>21033.25</v>
      </c>
      <c r="I14" s="24">
        <f>ROUND(8752,2)</f>
        <v>8752</v>
      </c>
      <c r="J14" s="24">
        <f t="shared" si="1"/>
        <v>33657.979999999996</v>
      </c>
      <c r="K14" s="25"/>
    </row>
    <row r="15" spans="1:11" ht="51.75" customHeight="1">
      <c r="A15" s="26" t="s">
        <v>57</v>
      </c>
      <c r="B15" s="22" t="s">
        <v>18</v>
      </c>
      <c r="C15" s="15" t="s">
        <v>21</v>
      </c>
      <c r="D15" s="15" t="s">
        <v>54</v>
      </c>
      <c r="E15" s="15" t="s">
        <v>58</v>
      </c>
      <c r="F15" s="15" t="s">
        <v>52</v>
      </c>
      <c r="G15" s="24">
        <f>ROUND(600,2)</f>
        <v>600</v>
      </c>
      <c r="H15" s="24">
        <f>ROUND(630,2)</f>
        <v>630</v>
      </c>
      <c r="I15" s="24">
        <f>ROUND(630,2)</f>
        <v>630</v>
      </c>
      <c r="J15" s="24">
        <f t="shared" si="1"/>
        <v>1860</v>
      </c>
      <c r="K15" s="13"/>
    </row>
    <row r="16" spans="1:11" ht="16.5" customHeight="1">
      <c r="A16" s="36" t="s">
        <v>44</v>
      </c>
      <c r="B16" s="40" t="s">
        <v>18</v>
      </c>
      <c r="C16" s="15" t="s">
        <v>21</v>
      </c>
      <c r="D16" s="15" t="s">
        <v>24</v>
      </c>
      <c r="E16" s="15" t="s">
        <v>43</v>
      </c>
      <c r="F16" s="15" t="s">
        <v>41</v>
      </c>
      <c r="G16" s="24">
        <f>ROUND(6536.15089+1973.916,2)</f>
        <v>8510.07</v>
      </c>
      <c r="H16" s="24">
        <f>ROUND(6366.144+1922.575,2)</f>
        <v>8288.7199999999993</v>
      </c>
      <c r="I16" s="24">
        <f>ROUND(6366.144+1922.575,2)</f>
        <v>8288.7199999999993</v>
      </c>
      <c r="J16" s="24">
        <f t="shared" si="1"/>
        <v>25087.510000000002</v>
      </c>
      <c r="K16" s="13"/>
    </row>
    <row r="17" spans="1:11" ht="16.5" customHeight="1">
      <c r="A17" s="37"/>
      <c r="B17" s="41"/>
      <c r="C17" s="15" t="s">
        <v>21</v>
      </c>
      <c r="D17" s="15" t="s">
        <v>24</v>
      </c>
      <c r="E17" s="15" t="s">
        <v>43</v>
      </c>
      <c r="F17" s="15" t="s">
        <v>45</v>
      </c>
      <c r="G17" s="24">
        <f>ROUND(8.5+3.4,2)</f>
        <v>11.9</v>
      </c>
      <c r="H17" s="24">
        <f>ROUND(36.036+31.5,2)</f>
        <v>67.540000000000006</v>
      </c>
      <c r="I17" s="24">
        <f>ROUND(36.036+31.5,2)</f>
        <v>67.540000000000006</v>
      </c>
      <c r="J17" s="24">
        <f t="shared" ref="J17:J26" si="2">SUM(G17:I17)</f>
        <v>146.98000000000002</v>
      </c>
      <c r="K17" s="25"/>
    </row>
    <row r="18" spans="1:11" ht="16.5" customHeight="1">
      <c r="A18" s="37"/>
      <c r="B18" s="41"/>
      <c r="C18" s="15" t="s">
        <v>21</v>
      </c>
      <c r="D18" s="15" t="s">
        <v>24</v>
      </c>
      <c r="E18" s="15" t="s">
        <v>43</v>
      </c>
      <c r="F18" s="15" t="s">
        <v>46</v>
      </c>
      <c r="G18" s="24">
        <f>ROUND(229.35693+141.05325+145+506.55007+160.3+414.093,2)</f>
        <v>1596.35</v>
      </c>
      <c r="H18" s="24">
        <f>ROUND(546+156.56911+88.4+442+61.1+442,2)</f>
        <v>1736.07</v>
      </c>
      <c r="I18" s="24">
        <f>ROUND(546+156.56911+88.4+442+61.1+442,2)</f>
        <v>1736.07</v>
      </c>
      <c r="J18" s="24">
        <f t="shared" si="2"/>
        <v>5068.49</v>
      </c>
      <c r="K18" s="25"/>
    </row>
    <row r="19" spans="1:11" ht="16.5" customHeight="1">
      <c r="A19" s="37"/>
      <c r="B19" s="42"/>
      <c r="C19" s="15" t="s">
        <v>21</v>
      </c>
      <c r="D19" s="15" t="s">
        <v>24</v>
      </c>
      <c r="E19" s="15" t="s">
        <v>43</v>
      </c>
      <c r="F19" s="15" t="s">
        <v>47</v>
      </c>
      <c r="G19" s="24">
        <f>ROUND(178.03,2)</f>
        <v>178.03</v>
      </c>
      <c r="H19" s="24">
        <f>ROUND(271.0786,2)</f>
        <v>271.08</v>
      </c>
      <c r="I19" s="24">
        <f>ROUND(271.0786,2)</f>
        <v>271.08</v>
      </c>
      <c r="J19" s="24">
        <f t="shared" si="2"/>
        <v>720.19</v>
      </c>
      <c r="K19" s="25"/>
    </row>
    <row r="20" spans="1:11" ht="15.75" customHeight="1">
      <c r="A20" s="37"/>
      <c r="B20" s="40" t="s">
        <v>38</v>
      </c>
      <c r="C20" s="15" t="s">
        <v>34</v>
      </c>
      <c r="D20" s="15" t="s">
        <v>24</v>
      </c>
      <c r="E20" s="15" t="s">
        <v>43</v>
      </c>
      <c r="F20" s="15" t="s">
        <v>37</v>
      </c>
      <c r="G20" s="24">
        <f>ROUND(424.26981+162.21819,2)</f>
        <v>586.49</v>
      </c>
      <c r="H20" s="24">
        <f>ROUND(439.962+136.46,2)</f>
        <v>576.41999999999996</v>
      </c>
      <c r="I20" s="24">
        <f>ROUND(439.962+136.46,2)</f>
        <v>576.41999999999996</v>
      </c>
      <c r="J20" s="24">
        <f t="shared" si="2"/>
        <v>1739.33</v>
      </c>
      <c r="K20" s="25"/>
    </row>
    <row r="21" spans="1:11" ht="17.25" customHeight="1">
      <c r="A21" s="38"/>
      <c r="B21" s="41"/>
      <c r="C21" s="15" t="s">
        <v>34</v>
      </c>
      <c r="D21" s="15" t="s">
        <v>24</v>
      </c>
      <c r="E21" s="15" t="s">
        <v>43</v>
      </c>
      <c r="F21" s="15" t="s">
        <v>46</v>
      </c>
      <c r="G21" s="24">
        <f>ROUND(44.386+116.805,2)</f>
        <v>161.19</v>
      </c>
      <c r="H21" s="24">
        <f>ROUND(46.105+123.15,2)</f>
        <v>169.26</v>
      </c>
      <c r="I21" s="24">
        <f>ROUND(46.105+123.15,2)</f>
        <v>169.26</v>
      </c>
      <c r="J21" s="24">
        <f t="shared" si="2"/>
        <v>499.71</v>
      </c>
      <c r="K21" s="25"/>
    </row>
    <row r="22" spans="1:11" ht="153" customHeight="1">
      <c r="A22" s="27" t="s">
        <v>67</v>
      </c>
      <c r="B22" s="22" t="s">
        <v>18</v>
      </c>
      <c r="C22" s="15" t="s">
        <v>21</v>
      </c>
      <c r="D22" s="15" t="s">
        <v>24</v>
      </c>
      <c r="E22" s="15" t="s">
        <v>48</v>
      </c>
      <c r="F22" s="15" t="s">
        <v>46</v>
      </c>
      <c r="G22" s="24">
        <f>ROUND(124.09971,2)</f>
        <v>124.1</v>
      </c>
      <c r="H22" s="24">
        <f>ROUND(130.3,2)</f>
        <v>130.30000000000001</v>
      </c>
      <c r="I22" s="24">
        <f>ROUND(130.3,2)</f>
        <v>130.30000000000001</v>
      </c>
      <c r="J22" s="24">
        <f t="shared" si="2"/>
        <v>384.70000000000005</v>
      </c>
      <c r="K22" s="25"/>
    </row>
    <row r="23" spans="1:11" ht="62.25" customHeight="1">
      <c r="A23" s="27" t="s">
        <v>60</v>
      </c>
      <c r="B23" s="22" t="s">
        <v>38</v>
      </c>
      <c r="C23" s="15" t="s">
        <v>34</v>
      </c>
      <c r="D23" s="15" t="s">
        <v>24</v>
      </c>
      <c r="E23" s="15" t="s">
        <v>59</v>
      </c>
      <c r="F23" s="15" t="s">
        <v>37</v>
      </c>
      <c r="G23" s="24">
        <f>ROUND(45.395+13.71,2)</f>
        <v>59.11</v>
      </c>
      <c r="H23" s="24">
        <f>ROUND(15.552+4.698,2)</f>
        <v>20.25</v>
      </c>
      <c r="I23" s="24">
        <f>ROUND(15.552+4.698,2)</f>
        <v>20.25</v>
      </c>
      <c r="J23" s="24">
        <f t="shared" si="2"/>
        <v>99.61</v>
      </c>
      <c r="K23" s="25"/>
    </row>
    <row r="24" spans="1:11" ht="35.25" customHeight="1">
      <c r="A24" s="27" t="s">
        <v>65</v>
      </c>
      <c r="B24" s="22" t="s">
        <v>18</v>
      </c>
      <c r="C24" s="15" t="s">
        <v>21</v>
      </c>
      <c r="D24" s="15" t="s">
        <v>24</v>
      </c>
      <c r="E24" s="15" t="s">
        <v>63</v>
      </c>
      <c r="F24" s="15" t="s">
        <v>64</v>
      </c>
      <c r="G24" s="24">
        <v>2288.5</v>
      </c>
      <c r="H24" s="24">
        <v>0</v>
      </c>
      <c r="I24" s="24">
        <v>0</v>
      </c>
      <c r="J24" s="24">
        <f t="shared" si="2"/>
        <v>2288.5</v>
      </c>
      <c r="K24" s="25"/>
    </row>
    <row r="25" spans="1:11" ht="150.75" customHeight="1">
      <c r="A25" s="27" t="s">
        <v>68</v>
      </c>
      <c r="B25" s="22" t="s">
        <v>18</v>
      </c>
      <c r="C25" s="15" t="s">
        <v>21</v>
      </c>
      <c r="D25" s="15" t="s">
        <v>24</v>
      </c>
      <c r="E25" s="15" t="s">
        <v>66</v>
      </c>
      <c r="F25" s="15" t="s">
        <v>46</v>
      </c>
      <c r="G25" s="24">
        <v>8600</v>
      </c>
      <c r="H25" s="24">
        <v>0</v>
      </c>
      <c r="I25" s="24">
        <v>0</v>
      </c>
      <c r="J25" s="24">
        <f t="shared" si="2"/>
        <v>8600</v>
      </c>
      <c r="K25" s="25"/>
    </row>
    <row r="26" spans="1:11" ht="129.75" customHeight="1">
      <c r="A26" s="27" t="s">
        <v>74</v>
      </c>
      <c r="B26" s="22" t="s">
        <v>73</v>
      </c>
      <c r="C26" s="15" t="s">
        <v>69</v>
      </c>
      <c r="D26" s="15" t="s">
        <v>49</v>
      </c>
      <c r="E26" s="15" t="s">
        <v>70</v>
      </c>
      <c r="F26" s="15" t="s">
        <v>71</v>
      </c>
      <c r="G26" s="24">
        <f>ROUND(823.119,2)</f>
        <v>823.12</v>
      </c>
      <c r="H26" s="24">
        <v>0</v>
      </c>
      <c r="I26" s="24">
        <v>0</v>
      </c>
      <c r="J26" s="24">
        <f t="shared" si="2"/>
        <v>823.12</v>
      </c>
      <c r="K26" s="25"/>
    </row>
    <row r="27" spans="1:11" ht="68.25" customHeight="1">
      <c r="A27" s="27" t="s">
        <v>76</v>
      </c>
      <c r="B27" s="22" t="s">
        <v>38</v>
      </c>
      <c r="C27" s="15" t="s">
        <v>34</v>
      </c>
      <c r="D27" s="15" t="s">
        <v>24</v>
      </c>
      <c r="E27" s="15" t="s">
        <v>75</v>
      </c>
      <c r="F27" s="15" t="s">
        <v>37</v>
      </c>
      <c r="G27" s="24">
        <f>ROUND(6.617+1.998,2)</f>
        <v>8.6199999999999992</v>
      </c>
      <c r="H27" s="24">
        <v>0</v>
      </c>
      <c r="I27" s="24">
        <v>0</v>
      </c>
      <c r="J27" s="24">
        <f t="shared" ref="J27" si="3">SUM(G27:I27)</f>
        <v>8.6199999999999992</v>
      </c>
      <c r="K27" s="25"/>
    </row>
    <row r="28" spans="1:11" s="14" customFormat="1" ht="14.25">
      <c r="A28" s="30" t="s">
        <v>16</v>
      </c>
      <c r="B28" s="12"/>
      <c r="C28" s="29"/>
      <c r="D28" s="29"/>
      <c r="E28" s="29"/>
      <c r="F28" s="29"/>
      <c r="G28" s="17">
        <f>SUM(G29:G32)</f>
        <v>31906.889999999996</v>
      </c>
      <c r="H28" s="17">
        <f t="shared" ref="H28:I28" si="4">SUM(H29:H32)</f>
        <v>36280.560000000005</v>
      </c>
      <c r="I28" s="17">
        <f t="shared" si="4"/>
        <v>22272.160000000003</v>
      </c>
      <c r="J28" s="17">
        <f>SUM(J29:J32)</f>
        <v>90459.61</v>
      </c>
      <c r="K28" s="12"/>
    </row>
    <row r="29" spans="1:11" s="14" customFormat="1" ht="28.5" customHeight="1">
      <c r="A29" s="18" t="s">
        <v>17</v>
      </c>
      <c r="B29" s="25" t="str">
        <f>B11</f>
        <v>Администрация поселка Дубинино</v>
      </c>
      <c r="C29" s="23"/>
      <c r="D29" s="23"/>
      <c r="E29" s="23"/>
      <c r="F29" s="23"/>
      <c r="G29" s="24">
        <f>G11</f>
        <v>82.09</v>
      </c>
      <c r="H29" s="24">
        <f>H11</f>
        <v>82.53</v>
      </c>
      <c r="I29" s="24">
        <f>I11</f>
        <v>82.53</v>
      </c>
      <c r="J29" s="17">
        <f>SUM(G29:I29)</f>
        <v>247.15</v>
      </c>
      <c r="K29" s="12"/>
    </row>
    <row r="30" spans="1:11" ht="30" customHeight="1">
      <c r="A30" s="18" t="s">
        <v>61</v>
      </c>
      <c r="B30" s="22" t="str">
        <f>B10</f>
        <v>Администрация поселка Горячегорск</v>
      </c>
      <c r="C30" s="15"/>
      <c r="D30" s="15"/>
      <c r="E30" s="15"/>
      <c r="F30" s="15"/>
      <c r="G30" s="24">
        <f>G10+G20+G21+G23+G27</f>
        <v>897.94</v>
      </c>
      <c r="H30" s="24">
        <f t="shared" ref="H30:I30" si="5">H10+H20+H21+H23+H27</f>
        <v>848.45999999999992</v>
      </c>
      <c r="I30" s="24">
        <f t="shared" si="5"/>
        <v>848.45999999999992</v>
      </c>
      <c r="J30" s="17">
        <f>SUM(G30:I30)</f>
        <v>2594.86</v>
      </c>
      <c r="K30" s="25"/>
    </row>
    <row r="31" spans="1:11" ht="17.25" customHeight="1">
      <c r="A31" s="18" t="s">
        <v>62</v>
      </c>
      <c r="B31" s="25" t="str">
        <f>B22</f>
        <v>МКУ "СГХ"</v>
      </c>
      <c r="C31" s="15"/>
      <c r="D31" s="15"/>
      <c r="E31" s="15"/>
      <c r="F31" s="15"/>
      <c r="G31" s="24">
        <f>G9+G12+G13+G14+G15+G16+G17+G18+G19+G22+G24+G25</f>
        <v>30103.739999999998</v>
      </c>
      <c r="H31" s="24">
        <f t="shared" ref="H31:I31" si="6">H9+H12+H13+H14+H15+H16+H17+H18+H19+H22+H24+H25</f>
        <v>35349.570000000007</v>
      </c>
      <c r="I31" s="24">
        <f t="shared" si="6"/>
        <v>21341.170000000002</v>
      </c>
      <c r="J31" s="17">
        <f>SUM(G31:I31)</f>
        <v>86794.48000000001</v>
      </c>
      <c r="K31" s="25"/>
    </row>
    <row r="32" spans="1:11" ht="37.5" customHeight="1">
      <c r="A32" s="18" t="s">
        <v>72</v>
      </c>
      <c r="B32" s="25" t="s">
        <v>73</v>
      </c>
      <c r="C32" s="15"/>
      <c r="D32" s="15"/>
      <c r="E32" s="15"/>
      <c r="F32" s="15"/>
      <c r="G32" s="24">
        <f>G26</f>
        <v>823.12</v>
      </c>
      <c r="H32" s="24">
        <f t="shared" ref="H32:I32" si="7">H27</f>
        <v>0</v>
      </c>
      <c r="I32" s="24">
        <f t="shared" si="7"/>
        <v>0</v>
      </c>
      <c r="J32" s="17">
        <f>SUM(G32:I32)</f>
        <v>823.12</v>
      </c>
      <c r="K32" s="25"/>
    </row>
    <row r="36" spans="1:10" s="16" customFormat="1">
      <c r="A36" s="10" t="s">
        <v>31</v>
      </c>
      <c r="G36" s="11"/>
      <c r="H36" s="11" t="s">
        <v>32</v>
      </c>
      <c r="I36" s="11"/>
      <c r="J36" s="11"/>
    </row>
  </sheetData>
  <mergeCells count="14">
    <mergeCell ref="A3:K3"/>
    <mergeCell ref="J1:K1"/>
    <mergeCell ref="A7:K7"/>
    <mergeCell ref="A5:A6"/>
    <mergeCell ref="B5:B6"/>
    <mergeCell ref="C5:F5"/>
    <mergeCell ref="G5:J5"/>
    <mergeCell ref="K5:K6"/>
    <mergeCell ref="A9:A11"/>
    <mergeCell ref="A13:A14"/>
    <mergeCell ref="B16:B19"/>
    <mergeCell ref="B13:B14"/>
    <mergeCell ref="A16:A21"/>
    <mergeCell ref="B20:B21"/>
  </mergeCells>
  <phoneticPr fontId="4" type="noConversion"/>
  <pageMargins left="0.15748031496062992" right="0.15748031496062992" top="0.17" bottom="0.19685039370078741" header="0.5" footer="0.17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2014-12-15T01:03:16Z</dcterms:modified>
</cp:coreProperties>
</file>