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без 2018г." sheetId="2" r:id="rId1"/>
  </sheets>
  <calcPr calcId="124519"/>
</workbook>
</file>

<file path=xl/calcChain.xml><?xml version="1.0" encoding="utf-8"?>
<calcChain xmlns="http://schemas.openxmlformats.org/spreadsheetml/2006/main">
  <c r="J29" i="2"/>
  <c r="J32"/>
  <c r="J85"/>
  <c r="J80"/>
  <c r="J77"/>
  <c r="J37" l="1"/>
  <c r="J36"/>
  <c r="J22"/>
  <c r="J57" l="1"/>
  <c r="J46"/>
  <c r="J66"/>
  <c r="J48" l="1"/>
  <c r="N48"/>
  <c r="N46"/>
  <c r="J58"/>
  <c r="N58" s="1"/>
  <c r="J50"/>
  <c r="J44"/>
  <c r="N118"/>
  <c r="N119"/>
  <c r="N120"/>
  <c r="N117"/>
  <c r="N96"/>
  <c r="N97"/>
  <c r="N98"/>
  <c r="N99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77"/>
  <c r="N59"/>
  <c r="N60"/>
  <c r="N61"/>
  <c r="N62"/>
  <c r="N63"/>
  <c r="N64"/>
  <c r="N65"/>
  <c r="N66"/>
  <c r="N57"/>
  <c r="N47"/>
  <c r="N49"/>
  <c r="N50"/>
  <c r="N51"/>
  <c r="N52"/>
  <c r="N53"/>
  <c r="N54"/>
  <c r="N55"/>
  <c r="N37"/>
  <c r="N38"/>
  <c r="N39"/>
  <c r="N40"/>
  <c r="N41"/>
  <c r="N36"/>
  <c r="N23"/>
  <c r="N24"/>
  <c r="N25"/>
  <c r="N26"/>
  <c r="N27"/>
  <c r="N28"/>
  <c r="N29"/>
  <c r="N30"/>
  <c r="N31"/>
  <c r="N32"/>
  <c r="N33"/>
  <c r="N34"/>
  <c r="N22"/>
  <c r="N129"/>
  <c r="N128"/>
  <c r="N127"/>
  <c r="N126"/>
  <c r="N125"/>
  <c r="N124"/>
  <c r="N123"/>
  <c r="M122"/>
  <c r="L122"/>
  <c r="J122"/>
  <c r="I122"/>
  <c r="M116"/>
  <c r="L116"/>
  <c r="J116"/>
  <c r="I116"/>
  <c r="N116" s="1"/>
  <c r="M115"/>
  <c r="L115"/>
  <c r="J115"/>
  <c r="I115"/>
  <c r="N115" s="1"/>
  <c r="M114"/>
  <c r="L114"/>
  <c r="J114"/>
  <c r="I114"/>
  <c r="N114" s="1"/>
  <c r="N113"/>
  <c r="N112"/>
  <c r="N111"/>
  <c r="N110"/>
  <c r="N109"/>
  <c r="N108"/>
  <c r="N107"/>
  <c r="N106"/>
  <c r="N105"/>
  <c r="N104"/>
  <c r="N103"/>
  <c r="M102"/>
  <c r="L102"/>
  <c r="J102"/>
  <c r="I102"/>
  <c r="N101"/>
  <c r="M100"/>
  <c r="L100"/>
  <c r="J100"/>
  <c r="I100"/>
  <c r="M76"/>
  <c r="L76"/>
  <c r="I76"/>
  <c r="L75"/>
  <c r="L74" s="1"/>
  <c r="M56"/>
  <c r="L56"/>
  <c r="I56"/>
  <c r="M45"/>
  <c r="L45"/>
  <c r="L43" s="1"/>
  <c r="L42" s="1"/>
  <c r="I45"/>
  <c r="M44"/>
  <c r="L44"/>
  <c r="I44"/>
  <c r="N44" s="1"/>
  <c r="M35"/>
  <c r="L35"/>
  <c r="I35"/>
  <c r="J23"/>
  <c r="M21"/>
  <c r="M20" s="1"/>
  <c r="M19" s="1"/>
  <c r="L21"/>
  <c r="I21"/>
  <c r="M14"/>
  <c r="L14"/>
  <c r="J14"/>
  <c r="I14"/>
  <c r="N14" s="1"/>
  <c r="I43" l="1"/>
  <c r="I42" s="1"/>
  <c r="M43"/>
  <c r="M42" s="1"/>
  <c r="N100"/>
  <c r="M75"/>
  <c r="M74" s="1"/>
  <c r="N102"/>
  <c r="N122"/>
  <c r="J21"/>
  <c r="N21" s="1"/>
  <c r="I75"/>
  <c r="I74" s="1"/>
  <c r="L20"/>
  <c r="L19" s="1"/>
  <c r="L13" s="1"/>
  <c r="L12" s="1"/>
  <c r="M13"/>
  <c r="M12" s="1"/>
  <c r="I20"/>
  <c r="I19" s="1"/>
  <c r="J35"/>
  <c r="J45"/>
  <c r="N45" s="1"/>
  <c r="J56"/>
  <c r="N56" s="1"/>
  <c r="J76"/>
  <c r="J75" l="1"/>
  <c r="N76"/>
  <c r="J20"/>
  <c r="N20" s="1"/>
  <c r="N35"/>
  <c r="J19"/>
  <c r="N19" s="1"/>
  <c r="J43"/>
  <c r="J42" s="1"/>
  <c r="I13"/>
  <c r="J74" l="1"/>
  <c r="N74" s="1"/>
  <c r="N75"/>
  <c r="N43"/>
  <c r="I12"/>
  <c r="N42" l="1"/>
  <c r="J13"/>
  <c r="J12" l="1"/>
  <c r="N12" s="1"/>
  <c r="N13"/>
</calcChain>
</file>

<file path=xl/sharedStrings.xml><?xml version="1.0" encoding="utf-8"?>
<sst xmlns="http://schemas.openxmlformats.org/spreadsheetml/2006/main" count="368" uniqueCount="122">
  <si>
    <t>Информация о распределении планируемых расходов по отдельным мероприятиям программы, подпрограммам муниципальной программы «Развитие культуры»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</si>
  <si>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</si>
  <si>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</si>
  <si>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</si>
  <si>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>Код бюджетной классификации</t>
  </si>
  <si>
    <t>Расходы     (тыс.руб.), годы</t>
  </si>
  <si>
    <t>(тыс. руб.), годы</t>
  </si>
  <si>
    <t>ГРБС</t>
  </si>
  <si>
    <t>Рз Пр</t>
  </si>
  <si>
    <t>ЦСР</t>
  </si>
  <si>
    <t>ВР</t>
  </si>
  <si>
    <t>2014год</t>
  </si>
  <si>
    <t>2015год</t>
  </si>
  <si>
    <t xml:space="preserve">2016год </t>
  </si>
  <si>
    <t xml:space="preserve">2017год </t>
  </si>
  <si>
    <t>Итого на 2014-2017 годы</t>
  </si>
  <si>
    <t>Муниципальная программа</t>
  </si>
  <si>
    <t>« Развитие культуры» на 2014-2016гг.</t>
  </si>
  <si>
    <t>всего расходные обязательства по программе</t>
  </si>
  <si>
    <t>Х</t>
  </si>
  <si>
    <t>в том числе по ГРБС: Отдел культуры Администрации города Шарыпово</t>
  </si>
  <si>
    <t>О31</t>
  </si>
  <si>
    <t>в том числе по ГРБС: Администрация города Шарыпово</t>
  </si>
  <si>
    <t>ОО5</t>
  </si>
  <si>
    <t>Подпрограмма 1</t>
  </si>
  <si>
    <t>«Сохранение культурного наследия»</t>
  </si>
  <si>
    <t>Задача 1</t>
  </si>
  <si>
    <t>«Развитие библиотечного дела»</t>
  </si>
  <si>
    <t>О801</t>
  </si>
  <si>
    <t>О518520</t>
  </si>
  <si>
    <t>О511021</t>
  </si>
  <si>
    <t>О518521</t>
  </si>
  <si>
    <t>О518734</t>
  </si>
  <si>
    <t>О518748</t>
  </si>
  <si>
    <t>О517481</t>
  </si>
  <si>
    <t>О518534</t>
  </si>
  <si>
    <t>О518533</t>
  </si>
  <si>
    <t>О515144</t>
  </si>
  <si>
    <t>О511022</t>
  </si>
  <si>
    <t>О518535</t>
  </si>
  <si>
    <t>О517488</t>
  </si>
  <si>
    <t>О517511</t>
  </si>
  <si>
    <t>Задача 2</t>
  </si>
  <si>
    <t>«Развитие музейного дела»</t>
  </si>
  <si>
    <t>всего расходные обязательства</t>
  </si>
  <si>
    <t>О518522</t>
  </si>
  <si>
    <t>Подпрограмма 2</t>
  </si>
  <si>
    <t>«Поддержка искусства и народного творчества»</t>
  </si>
  <si>
    <t>в том числе по ГРБС: Муниципальное казенное учреждение «Управление капитального строительства»</t>
  </si>
  <si>
    <t>О528523</t>
  </si>
  <si>
    <t>О528524</t>
  </si>
  <si>
    <t>О521021</t>
  </si>
  <si>
    <t>О528734</t>
  </si>
  <si>
    <t>О521031</t>
  </si>
  <si>
    <t>О528748</t>
  </si>
  <si>
    <t>О527481</t>
  </si>
  <si>
    <t>О521022</t>
  </si>
  <si>
    <t>О527511</t>
  </si>
  <si>
    <t>О528525</t>
  </si>
  <si>
    <t>О528760</t>
  </si>
  <si>
    <t>О527483</t>
  </si>
  <si>
    <t>О521032</t>
  </si>
  <si>
    <t>О528751</t>
  </si>
  <si>
    <t>О527426</t>
  </si>
  <si>
    <t>Задача 3</t>
  </si>
  <si>
    <t>«Сохранение и развитие традиционной народной культуры"</t>
  </si>
  <si>
    <t>"Поддержка творческих инициатив населения, творческих союзов и организаций"</t>
  </si>
  <si>
    <t>Задача 4</t>
  </si>
  <si>
    <t>"Организация и проведение культурных событий, в том числе на межрегиональном и международном уровне"</t>
  </si>
  <si>
    <t>Подпрограмма 3</t>
  </si>
  <si>
    <t>«Обеспечение условий реализации программы и прочие мероприятия»</t>
  </si>
  <si>
    <t>«Развитие системы непрерывного профессионального образования в области культуры»</t>
  </si>
  <si>
    <t>О702</t>
  </si>
  <si>
    <t>О538527</t>
  </si>
  <si>
    <t>в том числе по ГРБС:  Отдел культуры Администрации города Шарыпово</t>
  </si>
  <si>
    <t>О537511</t>
  </si>
  <si>
    <t>О531032</t>
  </si>
  <si>
    <t>О531021</t>
  </si>
  <si>
    <t>О804</t>
  </si>
  <si>
    <t>О538526</t>
  </si>
  <si>
    <t>О538516</t>
  </si>
  <si>
    <t>О538734</t>
  </si>
  <si>
    <t>О531031</t>
  </si>
  <si>
    <t>О707</t>
  </si>
  <si>
    <t>О538510</t>
  </si>
  <si>
    <t>О538528</t>
  </si>
  <si>
    <t>О538579</t>
  </si>
  <si>
    <t>О538748</t>
  </si>
  <si>
    <t>О538788</t>
  </si>
  <si>
    <t>О531022</t>
  </si>
  <si>
    <t>«Внедрение информационно-комуникационных технологий в отрасли «культура», развитие информационных ресурсов»</t>
  </si>
  <si>
    <t>О538529</t>
  </si>
  <si>
    <t>О538531</t>
  </si>
  <si>
    <t>О538532</t>
  </si>
  <si>
    <t>О537488</t>
  </si>
  <si>
    <t>О538535</t>
  </si>
  <si>
    <t>О538533</t>
  </si>
  <si>
    <t>О538534</t>
  </si>
  <si>
    <t>О537485</t>
  </si>
  <si>
    <t>О538530</t>
  </si>
  <si>
    <t>«Развитие инфраструктуры отрасли «культура»</t>
  </si>
  <si>
    <t>Подпрограмма 4</t>
  </si>
  <si>
    <t>«Развитие архивного дела в городе Шарыпово»</t>
  </si>
  <si>
    <t>«Создание нормативных условий хранения архивных документов, исключающих их хищение и утрату»</t>
  </si>
  <si>
    <t>О113</t>
  </si>
  <si>
    <t>О547519</t>
  </si>
  <si>
    <t>О547477</t>
  </si>
  <si>
    <t>О548535</t>
  </si>
  <si>
    <t>«Формирование современной информационно-технологической инфраструктуры архива города»</t>
  </si>
  <si>
    <t>О548536</t>
  </si>
  <si>
    <t>О547475</t>
  </si>
  <si>
    <t>О548731</t>
  </si>
  <si>
    <t>О547478</t>
  </si>
  <si>
    <t>О548732</t>
  </si>
  <si>
    <t>О547479</t>
  </si>
  <si>
    <t>О548733</t>
  </si>
  <si>
    <t>О537482</t>
  </si>
  <si>
    <t xml:space="preserve"> </t>
  </si>
  <si>
    <t xml:space="preserve">Начальник Отдела культуры </t>
  </si>
  <si>
    <t>Администрации города Шарыпово                                                                                                             Н.В.Гамалюк</t>
  </si>
  <si>
    <t>Ю.В.Рудь</t>
  </si>
  <si>
    <t xml:space="preserve">Приложение №4 к    постановлению  Администрации города Шарыпово
 от «16»10.2015 г. №184
Приложение № 15 к муниципальной программе
 «Развитие культуры» на 2014-2017гг.
 от «03» октября 2013 г. № 235»                                                                      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</si>
</sst>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left" vertical="center" indent="15"/>
    </xf>
    <xf numFmtId="0" fontId="4" fillId="2" borderId="0" xfId="0" applyFont="1" applyFill="1" applyAlignment="1">
      <alignment horizontal="center" vertical="distributed"/>
    </xf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2" fontId="7" fillId="2" borderId="8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2" fontId="6" fillId="2" borderId="8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2" fontId="6" fillId="2" borderId="15" xfId="0" applyNumberFormat="1" applyFont="1" applyFill="1" applyBorder="1" applyAlignment="1">
      <alignment horizontal="center" vertical="center"/>
    </xf>
    <xf numFmtId="2" fontId="6" fillId="2" borderId="14" xfId="0" applyNumberFormat="1" applyFont="1" applyFill="1" applyBorder="1" applyAlignment="1">
      <alignment horizontal="center" vertical="center"/>
    </xf>
    <xf numFmtId="2" fontId="6" fillId="2" borderId="14" xfId="0" applyNumberFormat="1" applyFont="1" applyFill="1" applyBorder="1" applyAlignment="1">
      <alignment horizontal="center" vertical="center" wrapText="1"/>
    </xf>
    <xf numFmtId="2" fontId="6" fillId="2" borderId="15" xfId="0" applyNumberFormat="1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2" fontId="6" fillId="2" borderId="8" xfId="0" applyNumberFormat="1" applyFont="1" applyFill="1" applyBorder="1" applyAlignment="1">
      <alignment horizontal="center" vertical="center"/>
    </xf>
    <xf numFmtId="2" fontId="6" fillId="2" borderId="6" xfId="0" applyNumberFormat="1" applyFont="1" applyFill="1" applyBorder="1" applyAlignment="1">
      <alignment horizontal="center" vertical="center"/>
    </xf>
    <xf numFmtId="2" fontId="6" fillId="2" borderId="6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5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2" fontId="7" fillId="2" borderId="11" xfId="0" applyNumberFormat="1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2" fontId="7" fillId="2" borderId="11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2" fontId="6" fillId="2" borderId="11" xfId="0" applyNumberFormat="1" applyFont="1" applyFill="1" applyBorder="1" applyAlignment="1">
      <alignment horizontal="center" vertical="center"/>
    </xf>
    <xf numFmtId="2" fontId="6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2" fontId="7" fillId="2" borderId="18" xfId="0" applyNumberFormat="1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2" fontId="7" fillId="2" borderId="18" xfId="0" applyNumberFormat="1" applyFont="1" applyFill="1" applyBorder="1" applyAlignment="1">
      <alignment horizontal="center" vertical="center"/>
    </xf>
    <xf numFmtId="2" fontId="7" fillId="2" borderId="18" xfId="0" applyNumberFormat="1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21" xfId="0" applyNumberFormat="1" applyFont="1" applyFill="1" applyBorder="1" applyAlignment="1">
      <alignment horizontal="center" vertical="center"/>
    </xf>
    <xf numFmtId="2" fontId="6" fillId="2" borderId="21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/>
    </xf>
    <xf numFmtId="2" fontId="6" fillId="2" borderId="14" xfId="0" applyNumberFormat="1" applyFont="1" applyFill="1" applyBorder="1" applyAlignment="1">
      <alignment horizontal="center" vertical="center"/>
    </xf>
    <xf numFmtId="2" fontId="6" fillId="2" borderId="14" xfId="0" applyNumberFormat="1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top"/>
    </xf>
    <xf numFmtId="0" fontId="6" fillId="2" borderId="17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top"/>
    </xf>
    <xf numFmtId="2" fontId="6" fillId="2" borderId="9" xfId="0" applyNumberFormat="1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top"/>
    </xf>
    <xf numFmtId="0" fontId="6" fillId="2" borderId="15" xfId="0" applyFont="1" applyFill="1" applyBorder="1" applyAlignment="1">
      <alignment horizontal="center" vertical="top"/>
    </xf>
    <xf numFmtId="2" fontId="6" fillId="2" borderId="2" xfId="0" applyNumberFormat="1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 wrapText="1"/>
    </xf>
    <xf numFmtId="2" fontId="6" fillId="2" borderId="15" xfId="0" applyNumberFormat="1" applyFont="1" applyFill="1" applyBorder="1" applyAlignment="1">
      <alignment horizontal="center" vertical="center"/>
    </xf>
    <xf numFmtId="2" fontId="8" fillId="2" borderId="15" xfId="0" applyNumberFormat="1" applyFont="1" applyFill="1" applyBorder="1" applyAlignment="1">
      <alignment horizontal="center" vertical="center"/>
    </xf>
    <xf numFmtId="2" fontId="8" fillId="2" borderId="14" xfId="0" applyNumberFormat="1" applyFont="1" applyFill="1" applyBorder="1" applyAlignment="1">
      <alignment horizontal="center" vertical="center"/>
    </xf>
    <xf numFmtId="2" fontId="8" fillId="2" borderId="15" xfId="0" applyNumberFormat="1" applyFont="1" applyFill="1" applyBorder="1" applyAlignment="1">
      <alignment horizontal="center" vertical="center"/>
    </xf>
    <xf numFmtId="2" fontId="8" fillId="2" borderId="14" xfId="0" applyNumberFormat="1" applyFont="1" applyFill="1" applyBorder="1" applyAlignment="1">
      <alignment horizontal="center" vertical="center"/>
    </xf>
    <xf numFmtId="2" fontId="8" fillId="2" borderId="14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2" fontId="8" fillId="2" borderId="17" xfId="0" applyNumberFormat="1" applyFont="1" applyFill="1" applyBorder="1" applyAlignment="1">
      <alignment horizontal="center" vertical="center"/>
    </xf>
    <xf numFmtId="2" fontId="8" fillId="2" borderId="23" xfId="0" applyNumberFormat="1" applyFont="1" applyFill="1" applyBorder="1" applyAlignment="1">
      <alignment horizontal="center" vertical="center"/>
    </xf>
    <xf numFmtId="2" fontId="8" fillId="2" borderId="17" xfId="0" applyNumberFormat="1" applyFont="1" applyFill="1" applyBorder="1" applyAlignment="1">
      <alignment horizontal="center" vertical="center"/>
    </xf>
    <xf numFmtId="2" fontId="8" fillId="2" borderId="23" xfId="0" applyNumberFormat="1" applyFont="1" applyFill="1" applyBorder="1" applyAlignment="1">
      <alignment horizontal="center" vertical="center"/>
    </xf>
    <xf numFmtId="2" fontId="8" fillId="2" borderId="23" xfId="0" applyNumberFormat="1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top" wrapText="1"/>
    </xf>
    <xf numFmtId="2" fontId="7" fillId="2" borderId="13" xfId="0" applyNumberFormat="1" applyFont="1" applyFill="1" applyBorder="1" applyAlignment="1">
      <alignment horizontal="center" vertical="center"/>
    </xf>
    <xf numFmtId="2" fontId="7" fillId="2" borderId="11" xfId="0" applyNumberFormat="1" applyFont="1" applyFill="1" applyBorder="1" applyAlignment="1">
      <alignment horizontal="center" vertical="center"/>
    </xf>
    <xf numFmtId="2" fontId="7" fillId="2" borderId="13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2" fontId="6" fillId="2" borderId="11" xfId="0" applyNumberFormat="1" applyFont="1" applyFill="1" applyBorder="1" applyAlignment="1">
      <alignment horizontal="center" vertical="center" wrapText="1"/>
    </xf>
    <xf numFmtId="2" fontId="6" fillId="2" borderId="10" xfId="0" applyNumberFormat="1" applyFont="1" applyFill="1" applyBorder="1" applyAlignment="1">
      <alignment horizontal="center" vertical="center"/>
    </xf>
    <xf numFmtId="2" fontId="6" fillId="2" borderId="13" xfId="0" applyNumberFormat="1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5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15" xfId="0" applyFont="1" applyFill="1" applyBorder="1" applyAlignment="1">
      <alignment horizontal="center" vertical="top" wrapText="1"/>
    </xf>
    <xf numFmtId="0" fontId="6" fillId="2" borderId="23" xfId="0" applyFont="1" applyFill="1" applyBorder="1" applyAlignment="1">
      <alignment horizontal="center" vertical="top" wrapText="1"/>
    </xf>
    <xf numFmtId="0" fontId="6" fillId="2" borderId="17" xfId="0" applyFont="1" applyFill="1" applyBorder="1" applyAlignment="1">
      <alignment horizontal="center" vertical="top" wrapText="1"/>
    </xf>
    <xf numFmtId="0" fontId="6" fillId="2" borderId="23" xfId="0" applyFont="1" applyFill="1" applyBorder="1" applyAlignment="1">
      <alignment horizontal="center" vertical="top" wrapText="1"/>
    </xf>
    <xf numFmtId="2" fontId="7" fillId="2" borderId="10" xfId="0" applyNumberFormat="1" applyFont="1" applyFill="1" applyBorder="1" applyAlignment="1">
      <alignment horizontal="center" vertical="top" wrapText="1"/>
    </xf>
    <xf numFmtId="2" fontId="7" fillId="2" borderId="21" xfId="0" applyNumberFormat="1" applyFont="1" applyFill="1" applyBorder="1" applyAlignment="1">
      <alignment horizontal="center" vertical="top" wrapText="1"/>
    </xf>
    <xf numFmtId="2" fontId="7" fillId="2" borderId="21" xfId="0" applyNumberFormat="1" applyFont="1" applyFill="1" applyBorder="1" applyAlignment="1">
      <alignment horizontal="center" vertical="top" wrapText="1"/>
    </xf>
    <xf numFmtId="2" fontId="6" fillId="2" borderId="5" xfId="0" applyNumberFormat="1" applyFont="1" applyFill="1" applyBorder="1" applyAlignment="1">
      <alignment horizontal="center" vertical="center" wrapText="1"/>
    </xf>
    <xf numFmtId="2" fontId="1" fillId="2" borderId="15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2" fontId="6" fillId="2" borderId="6" xfId="0" applyNumberFormat="1" applyFont="1" applyFill="1" applyBorder="1" applyAlignment="1">
      <alignment horizontal="center" vertical="center"/>
    </xf>
    <xf numFmtId="2" fontId="6" fillId="2" borderId="6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top" wrapText="1"/>
    </xf>
    <xf numFmtId="0" fontId="8" fillId="2" borderId="8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2" fontId="7" fillId="2" borderId="11" xfId="0" applyNumberFormat="1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/>
    </xf>
    <xf numFmtId="2" fontId="7" fillId="2" borderId="10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2" fontId="1" fillId="2" borderId="0" xfId="0" applyNumberFormat="1" applyFont="1" applyFill="1"/>
    <xf numFmtId="0" fontId="8" fillId="2" borderId="0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2" fontId="8" fillId="2" borderId="8" xfId="0" applyNumberFormat="1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 wrapText="1"/>
    </xf>
    <xf numFmtId="2" fontId="6" fillId="2" borderId="13" xfId="0" applyNumberFormat="1" applyFont="1" applyFill="1" applyBorder="1" applyAlignment="1">
      <alignment horizontal="center" vertical="center" wrapText="1"/>
    </xf>
    <xf numFmtId="2" fontId="6" fillId="2" borderId="11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2" fontId="7" fillId="2" borderId="10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vertical="top"/>
    </xf>
    <xf numFmtId="0" fontId="9" fillId="2" borderId="6" xfId="0" applyFont="1" applyFill="1" applyBorder="1" applyAlignment="1">
      <alignment vertical="top"/>
    </xf>
    <xf numFmtId="0" fontId="9" fillId="2" borderId="8" xfId="0" applyFont="1" applyFill="1" applyBorder="1" applyAlignment="1">
      <alignment vertical="top"/>
    </xf>
    <xf numFmtId="0" fontId="9" fillId="2" borderId="9" xfId="0" applyFont="1" applyFill="1" applyBorder="1" applyAlignment="1">
      <alignment vertical="top"/>
    </xf>
    <xf numFmtId="2" fontId="9" fillId="2" borderId="8" xfId="0" applyNumberFormat="1" applyFont="1" applyFill="1" applyBorder="1" applyAlignment="1">
      <alignment vertical="top"/>
    </xf>
    <xf numFmtId="2" fontId="9" fillId="2" borderId="6" xfId="0" applyNumberFormat="1" applyFont="1" applyFill="1" applyBorder="1" applyAlignment="1">
      <alignment vertical="top"/>
    </xf>
    <xf numFmtId="2" fontId="9" fillId="2" borderId="8" xfId="0" applyNumberFormat="1" applyFont="1" applyFill="1" applyBorder="1" applyAlignment="1">
      <alignment vertical="top"/>
    </xf>
    <xf numFmtId="2" fontId="9" fillId="2" borderId="6" xfId="0" applyNumberFormat="1" applyFont="1" applyFill="1" applyBorder="1" applyAlignment="1">
      <alignment vertical="top"/>
    </xf>
    <xf numFmtId="2" fontId="8" fillId="2" borderId="6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 wrapText="1"/>
    </xf>
    <xf numFmtId="2" fontId="8" fillId="2" borderId="8" xfId="0" applyNumberFormat="1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/>
    </xf>
    <xf numFmtId="2" fontId="11" fillId="2" borderId="8" xfId="0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vertical="top"/>
    </xf>
    <xf numFmtId="0" fontId="1" fillId="2" borderId="23" xfId="0" applyFont="1" applyFill="1" applyBorder="1" applyAlignment="1">
      <alignment vertical="top"/>
    </xf>
    <xf numFmtId="0" fontId="1" fillId="2" borderId="17" xfId="0" applyFont="1" applyFill="1" applyBorder="1" applyAlignment="1">
      <alignment vertical="top"/>
    </xf>
    <xf numFmtId="0" fontId="1" fillId="2" borderId="9" xfId="0" applyFont="1" applyFill="1" applyBorder="1" applyAlignment="1">
      <alignment vertical="top"/>
    </xf>
    <xf numFmtId="2" fontId="1" fillId="2" borderId="17" xfId="0" applyNumberFormat="1" applyFont="1" applyFill="1" applyBorder="1" applyAlignment="1">
      <alignment vertical="top"/>
    </xf>
    <xf numFmtId="2" fontId="1" fillId="2" borderId="23" xfId="0" applyNumberFormat="1" applyFont="1" applyFill="1" applyBorder="1" applyAlignment="1">
      <alignment vertical="top"/>
    </xf>
    <xf numFmtId="2" fontId="1" fillId="2" borderId="17" xfId="0" applyNumberFormat="1" applyFont="1" applyFill="1" applyBorder="1" applyAlignment="1">
      <alignment vertical="top"/>
    </xf>
    <xf numFmtId="2" fontId="1" fillId="2" borderId="23" xfId="0" applyNumberFormat="1" applyFont="1" applyFill="1" applyBorder="1" applyAlignment="1">
      <alignment vertical="top"/>
    </xf>
    <xf numFmtId="2" fontId="6" fillId="2" borderId="23" xfId="0" applyNumberFormat="1" applyFont="1" applyFill="1" applyBorder="1" applyAlignment="1">
      <alignment vertical="center" wrapText="1"/>
    </xf>
    <xf numFmtId="2" fontId="1" fillId="2" borderId="23" xfId="0" applyNumberFormat="1" applyFont="1" applyFill="1" applyBorder="1" applyAlignment="1">
      <alignment horizontal="center" vertical="top" wrapText="1"/>
    </xf>
    <xf numFmtId="2" fontId="1" fillId="2" borderId="17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vertical="center"/>
    </xf>
    <xf numFmtId="0" fontId="3" fillId="2" borderId="0" xfId="0" applyFont="1" applyFill="1"/>
    <xf numFmtId="2" fontId="6" fillId="2" borderId="21" xfId="0" applyNumberFormat="1" applyFont="1" applyFill="1" applyBorder="1" applyAlignment="1">
      <alignment horizontal="center" vertical="center"/>
    </xf>
    <xf numFmtId="2" fontId="6" fillId="2" borderId="22" xfId="0" applyNumberFormat="1" applyFont="1" applyFill="1" applyBorder="1" applyAlignment="1">
      <alignment horizontal="center" vertical="center"/>
    </xf>
    <xf numFmtId="2" fontId="6" fillId="2" borderId="25" xfId="0" applyNumberFormat="1" applyFont="1" applyFill="1" applyBorder="1" applyAlignment="1">
      <alignment horizontal="center" vertical="center" wrapText="1"/>
    </xf>
    <xf numFmtId="2" fontId="7" fillId="2" borderId="0" xfId="0" applyNumberFormat="1" applyFont="1" applyFill="1" applyAlignment="1">
      <alignment horizontal="center"/>
    </xf>
    <xf numFmtId="2" fontId="7" fillId="2" borderId="11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2" fontId="7" fillId="2" borderId="11" xfId="0" applyNumberFormat="1" applyFont="1" applyFill="1" applyBorder="1" applyAlignment="1"/>
    <xf numFmtId="2" fontId="7" fillId="2" borderId="6" xfId="0" applyNumberFormat="1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1" fillId="2" borderId="5" xfId="0" applyFont="1" applyFill="1" applyBorder="1" applyAlignment="1"/>
    <xf numFmtId="0" fontId="1" fillId="2" borderId="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2" fontId="7" fillId="2" borderId="10" xfId="0" applyNumberFormat="1" applyFont="1" applyFill="1" applyBorder="1" applyAlignment="1">
      <alignment horizontal="center"/>
    </xf>
    <xf numFmtId="2" fontId="7" fillId="2" borderId="11" xfId="0" applyNumberFormat="1" applyFont="1" applyFill="1" applyBorder="1" applyAlignment="1">
      <alignment horizontal="center"/>
    </xf>
    <xf numFmtId="0" fontId="1" fillId="2" borderId="15" xfId="0" applyFont="1" applyFill="1" applyBorder="1" applyAlignment="1"/>
    <xf numFmtId="0" fontId="1" fillId="2" borderId="8" xfId="0" applyFont="1" applyFill="1" applyBorder="1" applyAlignment="1"/>
    <xf numFmtId="0" fontId="1" fillId="2" borderId="9" xfId="0" applyFont="1" applyFill="1" applyBorder="1" applyAlignment="1"/>
    <xf numFmtId="0" fontId="1" fillId="2" borderId="16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top" wrapText="1"/>
    </xf>
    <xf numFmtId="2" fontId="1" fillId="2" borderId="15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distributed"/>
    </xf>
    <xf numFmtId="0" fontId="6" fillId="2" borderId="9" xfId="0" applyFont="1" applyFill="1" applyBorder="1" applyAlignment="1">
      <alignment horizontal="center" vertical="distributed"/>
    </xf>
    <xf numFmtId="0" fontId="1" fillId="2" borderId="4" xfId="0" applyFont="1" applyFill="1" applyBorder="1" applyAlignment="1"/>
    <xf numFmtId="0" fontId="12" fillId="2" borderId="13" xfId="0" applyFont="1" applyFill="1" applyBorder="1" applyAlignment="1">
      <alignment horizontal="center"/>
    </xf>
    <xf numFmtId="2" fontId="7" fillId="2" borderId="0" xfId="0" applyNumberFormat="1" applyFont="1" applyFill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135"/>
  <sheetViews>
    <sheetView tabSelected="1" view="pageBreakPreview" topLeftCell="A91" zoomScale="60" zoomScaleNormal="70" workbookViewId="0">
      <selection sqref="A1:XFD1048576"/>
    </sheetView>
  </sheetViews>
  <sheetFormatPr defaultRowHeight="15"/>
  <cols>
    <col min="1" max="1" width="19" style="1" customWidth="1"/>
    <col min="2" max="2" width="17.5703125" style="1" customWidth="1"/>
    <col min="3" max="3" width="23.42578125" style="1" customWidth="1"/>
    <col min="4" max="4" width="12" style="1" customWidth="1"/>
    <col min="5" max="5" width="13" style="1" customWidth="1"/>
    <col min="6" max="7" width="9.140625" style="1"/>
    <col min="8" max="8" width="13" style="1" customWidth="1"/>
    <col min="9" max="9" width="13.5703125" style="1" customWidth="1"/>
    <col min="10" max="11" width="9.140625" style="1"/>
    <col min="12" max="12" width="15.85546875" style="1" customWidth="1"/>
    <col min="13" max="13" width="18.140625" style="1" customWidth="1"/>
    <col min="14" max="15" width="9.140625" style="2"/>
    <col min="16" max="16384" width="9.140625" style="1"/>
  </cols>
  <sheetData>
    <row r="2" spans="1:15" ht="15.75">
      <c r="A2" s="3"/>
      <c r="H2" s="4" t="s">
        <v>121</v>
      </c>
      <c r="I2" s="5"/>
      <c r="J2" s="5"/>
      <c r="K2" s="5"/>
      <c r="L2" s="5"/>
      <c r="M2" s="5"/>
      <c r="N2" s="5"/>
      <c r="O2" s="5"/>
    </row>
    <row r="3" spans="1:15" ht="15.75">
      <c r="A3" s="3"/>
      <c r="H3" s="5"/>
      <c r="I3" s="5"/>
      <c r="J3" s="5"/>
      <c r="K3" s="5"/>
      <c r="L3" s="5"/>
      <c r="M3" s="5"/>
      <c r="N3" s="5"/>
      <c r="O3" s="5"/>
    </row>
    <row r="4" spans="1:15" ht="15.75">
      <c r="A4" s="3"/>
      <c r="H4" s="5"/>
      <c r="I4" s="5"/>
      <c r="J4" s="5"/>
      <c r="K4" s="5"/>
      <c r="L4" s="5"/>
      <c r="M4" s="5"/>
      <c r="N4" s="5"/>
      <c r="O4" s="5"/>
    </row>
    <row r="5" spans="1:15" ht="48.75" customHeight="1">
      <c r="A5" s="6"/>
      <c r="H5" s="5"/>
      <c r="I5" s="5"/>
      <c r="J5" s="5"/>
      <c r="K5" s="5"/>
      <c r="L5" s="5"/>
      <c r="M5" s="5"/>
      <c r="N5" s="5"/>
      <c r="O5" s="5"/>
    </row>
    <row r="6" spans="1:15" ht="16.5">
      <c r="A6" s="7"/>
      <c r="H6" s="5"/>
      <c r="I6" s="5"/>
      <c r="J6" s="5"/>
      <c r="K6" s="5"/>
      <c r="L6" s="5"/>
      <c r="M6" s="5"/>
      <c r="N6" s="5"/>
      <c r="O6" s="5"/>
    </row>
    <row r="7" spans="1:15">
      <c r="A7" s="8" t="s">
        <v>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ht="19.5" thickBot="1">
      <c r="A8" s="9"/>
    </row>
    <row r="9" spans="1:15">
      <c r="A9" s="10" t="s">
        <v>1</v>
      </c>
      <c r="B9" s="10" t="s">
        <v>2</v>
      </c>
      <c r="C9" s="10" t="s">
        <v>3</v>
      </c>
      <c r="D9" s="11" t="s">
        <v>4</v>
      </c>
      <c r="E9" s="12"/>
      <c r="F9" s="12"/>
      <c r="G9" s="12"/>
      <c r="H9" s="13"/>
      <c r="I9" s="11" t="s">
        <v>5</v>
      </c>
      <c r="J9" s="12"/>
      <c r="K9" s="12"/>
      <c r="L9" s="12"/>
      <c r="M9" s="12"/>
      <c r="N9" s="12"/>
      <c r="O9" s="13"/>
    </row>
    <row r="10" spans="1:15" ht="15.75" thickBot="1">
      <c r="A10" s="14"/>
      <c r="B10" s="14"/>
      <c r="C10" s="14"/>
      <c r="D10" s="15"/>
      <c r="E10" s="16"/>
      <c r="F10" s="16"/>
      <c r="G10" s="16"/>
      <c r="H10" s="17"/>
      <c r="I10" s="15" t="s">
        <v>6</v>
      </c>
      <c r="J10" s="16"/>
      <c r="K10" s="16"/>
      <c r="L10" s="16"/>
      <c r="M10" s="16"/>
      <c r="N10" s="16"/>
      <c r="O10" s="17"/>
    </row>
    <row r="11" spans="1:15" ht="78" customHeight="1" thickBot="1">
      <c r="A11" s="18"/>
      <c r="B11" s="18"/>
      <c r="C11" s="18"/>
      <c r="D11" s="19" t="s">
        <v>7</v>
      </c>
      <c r="E11" s="19" t="s">
        <v>8</v>
      </c>
      <c r="F11" s="20" t="s">
        <v>9</v>
      </c>
      <c r="G11" s="21"/>
      <c r="H11" s="19" t="s">
        <v>10</v>
      </c>
      <c r="I11" s="19" t="s">
        <v>11</v>
      </c>
      <c r="J11" s="20" t="s">
        <v>12</v>
      </c>
      <c r="K11" s="22"/>
      <c r="L11" s="23" t="s">
        <v>13</v>
      </c>
      <c r="M11" s="23" t="s">
        <v>14</v>
      </c>
      <c r="N11" s="20" t="s">
        <v>15</v>
      </c>
      <c r="O11" s="22"/>
    </row>
    <row r="12" spans="1:15" ht="45.75" thickBot="1">
      <c r="A12" s="10" t="s">
        <v>16</v>
      </c>
      <c r="B12" s="10" t="s">
        <v>17</v>
      </c>
      <c r="C12" s="24" t="s">
        <v>18</v>
      </c>
      <c r="D12" s="25" t="s">
        <v>19</v>
      </c>
      <c r="E12" s="25" t="s">
        <v>19</v>
      </c>
      <c r="F12" s="26" t="s">
        <v>19</v>
      </c>
      <c r="G12" s="27"/>
      <c r="H12" s="28" t="s">
        <v>19</v>
      </c>
      <c r="I12" s="29">
        <f>I13+I14</f>
        <v>63787.59</v>
      </c>
      <c r="J12" s="60">
        <f>J13+J14</f>
        <v>69432.92</v>
      </c>
      <c r="K12" s="61"/>
      <c r="L12" s="112">
        <f t="shared" ref="L12:M12" si="0">L13+L14</f>
        <v>61758.399999999994</v>
      </c>
      <c r="M12" s="112">
        <f t="shared" si="0"/>
        <v>61758.399999999994</v>
      </c>
      <c r="N12" s="64">
        <f>I12+J12+L12+M12</f>
        <v>256737.31</v>
      </c>
      <c r="O12" s="65"/>
    </row>
    <row r="13" spans="1:15" ht="60.75" thickBot="1">
      <c r="A13" s="14"/>
      <c r="B13" s="14"/>
      <c r="C13" s="24" t="s">
        <v>20</v>
      </c>
      <c r="D13" s="25" t="s">
        <v>21</v>
      </c>
      <c r="E13" s="25" t="s">
        <v>19</v>
      </c>
      <c r="F13" s="26" t="s">
        <v>19</v>
      </c>
      <c r="G13" s="27"/>
      <c r="H13" s="30" t="s">
        <v>19</v>
      </c>
      <c r="I13" s="31">
        <f>I19+I42+I74</f>
        <v>63201.189999999995</v>
      </c>
      <c r="J13" s="70">
        <f>J19+J42+J74</f>
        <v>69225.919999999998</v>
      </c>
      <c r="K13" s="117"/>
      <c r="L13" s="71">
        <f>L19+L42+L74</f>
        <v>61545.2</v>
      </c>
      <c r="M13" s="71">
        <f>M19+M42+M74</f>
        <v>61545.2</v>
      </c>
      <c r="N13" s="115">
        <f>I13+J13+L13+M13</f>
        <v>255517.51</v>
      </c>
      <c r="O13" s="163"/>
    </row>
    <row r="14" spans="1:15">
      <c r="A14" s="14"/>
      <c r="B14" s="14"/>
      <c r="C14" s="10" t="s">
        <v>22</v>
      </c>
      <c r="D14" s="32" t="s">
        <v>23</v>
      </c>
      <c r="E14" s="32" t="s">
        <v>19</v>
      </c>
      <c r="F14" s="33" t="s">
        <v>19</v>
      </c>
      <c r="G14" s="34"/>
      <c r="H14" s="32" t="s">
        <v>19</v>
      </c>
      <c r="I14" s="35">
        <f>I114</f>
        <v>586.4</v>
      </c>
      <c r="J14" s="36">
        <f>J114</f>
        <v>207</v>
      </c>
      <c r="K14" s="35"/>
      <c r="L14" s="36">
        <f t="shared" ref="L14:M14" si="1">L114</f>
        <v>213.20000000000002</v>
      </c>
      <c r="M14" s="36">
        <f t="shared" si="1"/>
        <v>213.20000000000002</v>
      </c>
      <c r="N14" s="37">
        <f>I14+J14+L14+M14</f>
        <v>1219.8</v>
      </c>
      <c r="O14" s="38"/>
    </row>
    <row r="15" spans="1:15">
      <c r="A15" s="14"/>
      <c r="B15" s="14"/>
      <c r="C15" s="14"/>
      <c r="D15" s="39"/>
      <c r="E15" s="40"/>
      <c r="F15" s="41"/>
      <c r="G15" s="42"/>
      <c r="H15" s="40"/>
      <c r="I15" s="43"/>
      <c r="J15" s="44"/>
      <c r="K15" s="43"/>
      <c r="L15" s="44"/>
      <c r="M15" s="44"/>
      <c r="N15" s="45"/>
      <c r="O15" s="46"/>
    </row>
    <row r="16" spans="1:15">
      <c r="A16" s="14"/>
      <c r="B16" s="14"/>
      <c r="C16" s="14"/>
      <c r="D16" s="39"/>
      <c r="E16" s="40"/>
      <c r="F16" s="41"/>
      <c r="G16" s="42"/>
      <c r="H16" s="40"/>
      <c r="I16" s="43"/>
      <c r="J16" s="44"/>
      <c r="K16" s="43"/>
      <c r="L16" s="44"/>
      <c r="M16" s="44"/>
      <c r="N16" s="45"/>
      <c r="O16" s="46"/>
    </row>
    <row r="17" spans="1:17">
      <c r="A17" s="14"/>
      <c r="B17" s="14"/>
      <c r="C17" s="14"/>
      <c r="D17" s="39"/>
      <c r="E17" s="40"/>
      <c r="F17" s="41"/>
      <c r="G17" s="42"/>
      <c r="H17" s="40"/>
      <c r="I17" s="43"/>
      <c r="J17" s="44"/>
      <c r="K17" s="43"/>
      <c r="L17" s="44"/>
      <c r="M17" s="44"/>
      <c r="N17" s="45"/>
      <c r="O17" s="46"/>
    </row>
    <row r="18" spans="1:17" ht="15.75" thickBot="1">
      <c r="A18" s="18"/>
      <c r="B18" s="18"/>
      <c r="C18" s="47"/>
      <c r="D18" s="48"/>
      <c r="E18" s="49"/>
      <c r="F18" s="50"/>
      <c r="G18" s="51"/>
      <c r="H18" s="49"/>
      <c r="I18" s="52"/>
      <c r="J18" s="53"/>
      <c r="K18" s="52"/>
      <c r="L18" s="53"/>
      <c r="M18" s="53"/>
      <c r="N18" s="54"/>
      <c r="O18" s="55"/>
    </row>
    <row r="19" spans="1:17" ht="30.75" thickBot="1">
      <c r="A19" s="56" t="s">
        <v>24</v>
      </c>
      <c r="B19" s="56" t="s">
        <v>25</v>
      </c>
      <c r="C19" s="24" t="s">
        <v>44</v>
      </c>
      <c r="D19" s="25" t="s">
        <v>21</v>
      </c>
      <c r="E19" s="57" t="s">
        <v>19</v>
      </c>
      <c r="F19" s="26" t="s">
        <v>19</v>
      </c>
      <c r="G19" s="58"/>
      <c r="H19" s="30" t="s">
        <v>19</v>
      </c>
      <c r="I19" s="59">
        <f>I20</f>
        <v>15730.95</v>
      </c>
      <c r="J19" s="60">
        <f>J20</f>
        <v>19800.120000000003</v>
      </c>
      <c r="K19" s="61"/>
      <c r="L19" s="62">
        <f>L20</f>
        <v>17952.980000000003</v>
      </c>
      <c r="M19" s="63">
        <f>M20</f>
        <v>17952.980000000003</v>
      </c>
      <c r="N19" s="64">
        <f>I19+J19+L19+M19</f>
        <v>71437.030000000013</v>
      </c>
      <c r="O19" s="65"/>
    </row>
    <row r="20" spans="1:17" ht="75.75" customHeight="1" thickBot="1">
      <c r="A20" s="66"/>
      <c r="B20" s="66"/>
      <c r="C20" s="67" t="s">
        <v>20</v>
      </c>
      <c r="D20" s="25" t="s">
        <v>21</v>
      </c>
      <c r="E20" s="68" t="s">
        <v>19</v>
      </c>
      <c r="F20" s="26" t="s">
        <v>19</v>
      </c>
      <c r="G20" s="58"/>
      <c r="H20" s="30" t="s">
        <v>19</v>
      </c>
      <c r="I20" s="69">
        <f>I21+I35</f>
        <v>15730.95</v>
      </c>
      <c r="J20" s="70">
        <f>J21+J35</f>
        <v>19800.120000000003</v>
      </c>
      <c r="K20" s="58"/>
      <c r="L20" s="71">
        <f t="shared" ref="L20:M20" si="2">L21+L35</f>
        <v>17952.980000000003</v>
      </c>
      <c r="M20" s="71">
        <f t="shared" si="2"/>
        <v>17952.980000000003</v>
      </c>
      <c r="N20" s="70">
        <f>I20+J20+L20+M20</f>
        <v>71437.030000000013</v>
      </c>
      <c r="O20" s="58"/>
    </row>
    <row r="21" spans="1:17" ht="30.75" thickBot="1">
      <c r="A21" s="10" t="s">
        <v>26</v>
      </c>
      <c r="B21" s="10" t="s">
        <v>27</v>
      </c>
      <c r="C21" s="24" t="s">
        <v>44</v>
      </c>
      <c r="D21" s="25" t="s">
        <v>21</v>
      </c>
      <c r="E21" s="57" t="s">
        <v>19</v>
      </c>
      <c r="F21" s="26" t="s">
        <v>19</v>
      </c>
      <c r="G21" s="58"/>
      <c r="H21" s="30" t="s">
        <v>19</v>
      </c>
      <c r="I21" s="72">
        <f>I22+I23+I24+I25+I26+I27+I28+I29+I30+I31+I32+I33</f>
        <v>12981.58</v>
      </c>
      <c r="J21" s="73">
        <f>J22+J23+J24+J25+J26+J27+J28+J29+J30+J31+J32+J33+J34</f>
        <v>14511.940000000002</v>
      </c>
      <c r="K21" s="74"/>
      <c r="L21" s="75">
        <f>L22+L23+L24+L25+L26+L27+L28+L29+L30+L31+L32+L33</f>
        <v>12994.300000000001</v>
      </c>
      <c r="M21" s="76">
        <f>M22+M23+M24+M25+M26+M27+M28+M29+M30+M31+M32+M33</f>
        <v>12994.300000000001</v>
      </c>
      <c r="N21" s="77">
        <f>I21+J21+L21+M21</f>
        <v>53482.12000000001</v>
      </c>
      <c r="O21" s="78"/>
    </row>
    <row r="22" spans="1:17" ht="15.75" thickBot="1">
      <c r="A22" s="14"/>
      <c r="B22" s="14"/>
      <c r="C22" s="79" t="s">
        <v>20</v>
      </c>
      <c r="D22" s="32" t="s">
        <v>21</v>
      </c>
      <c r="E22" s="80" t="s">
        <v>28</v>
      </c>
      <c r="F22" s="41" t="s">
        <v>29</v>
      </c>
      <c r="G22" s="81"/>
      <c r="H22" s="80">
        <v>611.61199999999997</v>
      </c>
      <c r="I22" s="82">
        <v>11016.85</v>
      </c>
      <c r="J22" s="207">
        <f>11142.26+354.92-145.82+0.01</f>
        <v>11351.37</v>
      </c>
      <c r="K22" s="208"/>
      <c r="L22" s="83">
        <v>11777.06</v>
      </c>
      <c r="M22" s="84">
        <v>11777.06</v>
      </c>
      <c r="N22" s="37">
        <f>I22+J22+L22+M22</f>
        <v>45922.34</v>
      </c>
      <c r="O22" s="38"/>
    </row>
    <row r="23" spans="1:17" ht="15.75" thickBot="1">
      <c r="A23" s="14"/>
      <c r="B23" s="14"/>
      <c r="C23" s="14"/>
      <c r="D23" s="40"/>
      <c r="E23" s="28" t="s">
        <v>28</v>
      </c>
      <c r="F23" s="41" t="s">
        <v>30</v>
      </c>
      <c r="G23" s="81"/>
      <c r="H23" s="28">
        <v>611</v>
      </c>
      <c r="I23" s="85">
        <v>591.47</v>
      </c>
      <c r="J23" s="44">
        <f>973.53+145.82</f>
        <v>1119.3499999999999</v>
      </c>
      <c r="K23" s="43"/>
      <c r="L23" s="86">
        <v>973.53</v>
      </c>
      <c r="M23" s="87">
        <v>973.53</v>
      </c>
      <c r="N23" s="37">
        <f t="shared" ref="N23:N34" si="3">I23+J23+L23+M23</f>
        <v>3657.88</v>
      </c>
      <c r="O23" s="38"/>
    </row>
    <row r="24" spans="1:17" ht="15.75" thickBot="1">
      <c r="A24" s="14"/>
      <c r="B24" s="14"/>
      <c r="C24" s="14"/>
      <c r="D24" s="40"/>
      <c r="E24" s="28" t="s">
        <v>28</v>
      </c>
      <c r="F24" s="41" t="s">
        <v>31</v>
      </c>
      <c r="G24" s="81"/>
      <c r="H24" s="28">
        <v>611</v>
      </c>
      <c r="I24" s="85">
        <v>145</v>
      </c>
      <c r="J24" s="44">
        <v>206</v>
      </c>
      <c r="K24" s="43"/>
      <c r="L24" s="86">
        <v>106</v>
      </c>
      <c r="M24" s="87">
        <v>106</v>
      </c>
      <c r="N24" s="37">
        <f t="shared" si="3"/>
        <v>563</v>
      </c>
      <c r="O24" s="38"/>
    </row>
    <row r="25" spans="1:17" ht="15.75" thickBot="1">
      <c r="A25" s="14"/>
      <c r="B25" s="14"/>
      <c r="C25" s="14"/>
      <c r="D25" s="40"/>
      <c r="E25" s="28" t="s">
        <v>28</v>
      </c>
      <c r="F25" s="41" t="s">
        <v>32</v>
      </c>
      <c r="G25" s="81"/>
      <c r="H25" s="28">
        <v>611</v>
      </c>
      <c r="I25" s="85">
        <v>982.66</v>
      </c>
      <c r="J25" s="44">
        <v>0</v>
      </c>
      <c r="K25" s="43"/>
      <c r="L25" s="86">
        <v>0</v>
      </c>
      <c r="M25" s="87">
        <v>0</v>
      </c>
      <c r="N25" s="37">
        <f t="shared" si="3"/>
        <v>982.66</v>
      </c>
      <c r="O25" s="38"/>
    </row>
    <row r="26" spans="1:17" ht="15.75" thickBot="1">
      <c r="A26" s="14"/>
      <c r="B26" s="14"/>
      <c r="C26" s="14"/>
      <c r="D26" s="40"/>
      <c r="E26" s="28" t="s">
        <v>28</v>
      </c>
      <c r="F26" s="41" t="s">
        <v>33</v>
      </c>
      <c r="G26" s="81"/>
      <c r="H26" s="28">
        <v>611.61199999999997</v>
      </c>
      <c r="I26" s="85">
        <v>2.02</v>
      </c>
      <c r="J26" s="44">
        <v>2.54</v>
      </c>
      <c r="K26" s="43"/>
      <c r="L26" s="86">
        <v>0</v>
      </c>
      <c r="M26" s="87">
        <v>0</v>
      </c>
      <c r="N26" s="37">
        <f t="shared" si="3"/>
        <v>4.5600000000000005</v>
      </c>
      <c r="O26" s="38"/>
    </row>
    <row r="27" spans="1:17" ht="15.75" thickBot="1">
      <c r="A27" s="14"/>
      <c r="B27" s="14"/>
      <c r="C27" s="14"/>
      <c r="D27" s="40"/>
      <c r="E27" s="28" t="s">
        <v>28</v>
      </c>
      <c r="F27" s="41" t="s">
        <v>34</v>
      </c>
      <c r="G27" s="81"/>
      <c r="H27" s="28">
        <v>611.61199999999997</v>
      </c>
      <c r="I27" s="85">
        <v>200</v>
      </c>
      <c r="J27" s="44">
        <v>252.07</v>
      </c>
      <c r="K27" s="43"/>
      <c r="L27" s="86">
        <v>0</v>
      </c>
      <c r="M27" s="87">
        <v>0</v>
      </c>
      <c r="N27" s="37">
        <f t="shared" si="3"/>
        <v>452.07</v>
      </c>
      <c r="O27" s="38"/>
      <c r="Q27" s="1" t="s">
        <v>117</v>
      </c>
    </row>
    <row r="28" spans="1:17" ht="15.75" thickBot="1">
      <c r="A28" s="14"/>
      <c r="B28" s="14"/>
      <c r="C28" s="14"/>
      <c r="D28" s="40"/>
      <c r="E28" s="28" t="s">
        <v>28</v>
      </c>
      <c r="F28" s="41" t="s">
        <v>35</v>
      </c>
      <c r="G28" s="81"/>
      <c r="H28" s="28">
        <v>611</v>
      </c>
      <c r="I28" s="85">
        <v>0</v>
      </c>
      <c r="J28" s="44">
        <v>0.01</v>
      </c>
      <c r="K28" s="43"/>
      <c r="L28" s="86">
        <v>0.01</v>
      </c>
      <c r="M28" s="87">
        <v>0.01</v>
      </c>
      <c r="N28" s="37">
        <f t="shared" si="3"/>
        <v>0.03</v>
      </c>
      <c r="O28" s="38"/>
    </row>
    <row r="29" spans="1:17" ht="15.75" thickBot="1">
      <c r="A29" s="14"/>
      <c r="B29" s="14"/>
      <c r="C29" s="14"/>
      <c r="D29" s="40"/>
      <c r="E29" s="28" t="s">
        <v>28</v>
      </c>
      <c r="F29" s="41" t="s">
        <v>36</v>
      </c>
      <c r="G29" s="81"/>
      <c r="H29" s="28">
        <v>611</v>
      </c>
      <c r="I29" s="85">
        <v>0</v>
      </c>
      <c r="J29" s="44">
        <f>130.2+15.3</f>
        <v>145.5</v>
      </c>
      <c r="K29" s="43"/>
      <c r="L29" s="86">
        <v>130.19999999999999</v>
      </c>
      <c r="M29" s="87">
        <v>130.19999999999999</v>
      </c>
      <c r="N29" s="37">
        <f t="shared" si="3"/>
        <v>405.9</v>
      </c>
      <c r="O29" s="38"/>
    </row>
    <row r="30" spans="1:17" ht="15.75" thickBot="1">
      <c r="A30" s="14"/>
      <c r="B30" s="14"/>
      <c r="C30" s="14"/>
      <c r="D30" s="40"/>
      <c r="E30" s="28" t="s">
        <v>28</v>
      </c>
      <c r="F30" s="41" t="s">
        <v>37</v>
      </c>
      <c r="G30" s="81"/>
      <c r="H30" s="28">
        <v>611</v>
      </c>
      <c r="I30" s="85">
        <v>0</v>
      </c>
      <c r="J30" s="44">
        <v>6.8</v>
      </c>
      <c r="K30" s="43"/>
      <c r="L30" s="86">
        <v>7.5</v>
      </c>
      <c r="M30" s="87">
        <v>7.5</v>
      </c>
      <c r="N30" s="37">
        <f t="shared" si="3"/>
        <v>21.8</v>
      </c>
      <c r="O30" s="38"/>
    </row>
    <row r="31" spans="1:17" ht="15.75" thickBot="1">
      <c r="A31" s="14"/>
      <c r="B31" s="14"/>
      <c r="C31" s="14"/>
      <c r="D31" s="40"/>
      <c r="E31" s="28" t="s">
        <v>28</v>
      </c>
      <c r="F31" s="41" t="s">
        <v>38</v>
      </c>
      <c r="G31" s="81"/>
      <c r="H31" s="28">
        <v>611</v>
      </c>
      <c r="I31" s="85">
        <v>43.58</v>
      </c>
      <c r="J31" s="44">
        <v>0</v>
      </c>
      <c r="K31" s="43"/>
      <c r="L31" s="86">
        <v>0</v>
      </c>
      <c r="M31" s="87">
        <v>0</v>
      </c>
      <c r="N31" s="37">
        <f t="shared" si="3"/>
        <v>43.58</v>
      </c>
      <c r="O31" s="38"/>
    </row>
    <row r="32" spans="1:17" ht="15.75" thickBot="1">
      <c r="A32" s="14"/>
      <c r="B32" s="14"/>
      <c r="C32" s="14"/>
      <c r="D32" s="40"/>
      <c r="E32" s="28" t="s">
        <v>28</v>
      </c>
      <c r="F32" s="41" t="s">
        <v>39</v>
      </c>
      <c r="G32" s="81"/>
      <c r="H32" s="28">
        <v>611</v>
      </c>
      <c r="I32" s="85">
        <v>0</v>
      </c>
      <c r="J32" s="44">
        <f>28.23-15.3</f>
        <v>12.93</v>
      </c>
      <c r="K32" s="43"/>
      <c r="L32" s="86">
        <v>0</v>
      </c>
      <c r="M32" s="87">
        <v>0</v>
      </c>
      <c r="N32" s="37">
        <f t="shared" si="3"/>
        <v>12.93</v>
      </c>
      <c r="O32" s="38"/>
    </row>
    <row r="33" spans="1:15">
      <c r="A33" s="14"/>
      <c r="B33" s="14"/>
      <c r="C33" s="14"/>
      <c r="D33" s="40"/>
      <c r="E33" s="28" t="s">
        <v>28</v>
      </c>
      <c r="F33" s="41" t="s">
        <v>40</v>
      </c>
      <c r="G33" s="81"/>
      <c r="H33" s="28">
        <v>611</v>
      </c>
      <c r="I33" s="85">
        <v>0</v>
      </c>
      <c r="J33" s="44">
        <v>51.7</v>
      </c>
      <c r="K33" s="43"/>
      <c r="L33" s="86">
        <v>0</v>
      </c>
      <c r="M33" s="87">
        <v>0</v>
      </c>
      <c r="N33" s="37">
        <f t="shared" si="3"/>
        <v>51.7</v>
      </c>
      <c r="O33" s="38"/>
    </row>
    <row r="34" spans="1:15" ht="15.75" thickBot="1">
      <c r="A34" s="14"/>
      <c r="B34" s="14"/>
      <c r="C34" s="14"/>
      <c r="D34" s="40"/>
      <c r="E34" s="28" t="s">
        <v>28</v>
      </c>
      <c r="F34" s="88" t="s">
        <v>41</v>
      </c>
      <c r="G34" s="89"/>
      <c r="H34" s="90">
        <v>611</v>
      </c>
      <c r="I34" s="91">
        <v>0</v>
      </c>
      <c r="J34" s="92">
        <v>1363.67</v>
      </c>
      <c r="K34" s="93"/>
      <c r="L34" s="86">
        <v>0</v>
      </c>
      <c r="M34" s="87">
        <v>0</v>
      </c>
      <c r="N34" s="209">
        <f t="shared" si="3"/>
        <v>1363.67</v>
      </c>
      <c r="O34" s="209"/>
    </row>
    <row r="35" spans="1:15" ht="46.5" customHeight="1" thickBot="1">
      <c r="A35" s="10" t="s">
        <v>42</v>
      </c>
      <c r="B35" s="10" t="s">
        <v>43</v>
      </c>
      <c r="C35" s="24" t="s">
        <v>44</v>
      </c>
      <c r="D35" s="68" t="s">
        <v>21</v>
      </c>
      <c r="E35" s="30" t="s">
        <v>19</v>
      </c>
      <c r="F35" s="26" t="s">
        <v>19</v>
      </c>
      <c r="G35" s="58"/>
      <c r="H35" s="30" t="s">
        <v>19</v>
      </c>
      <c r="I35" s="210">
        <f>I36+I37+I38+I39+I40+I41</f>
        <v>2749.3700000000003</v>
      </c>
      <c r="J35" s="211">
        <f>J36+J37+J38+J39+J40+J41</f>
        <v>5288.18</v>
      </c>
      <c r="K35" s="212"/>
      <c r="L35" s="213">
        <f>L36+L37+L38+L39+L40+L41</f>
        <v>4958.68</v>
      </c>
      <c r="M35" s="213">
        <f>M36+M37+M38+M39+M40+M41</f>
        <v>4958.68</v>
      </c>
      <c r="N35" s="214">
        <f>I35+J35+L35+M35</f>
        <v>17954.910000000003</v>
      </c>
      <c r="O35" s="215"/>
    </row>
    <row r="36" spans="1:15" ht="15" customHeight="1">
      <c r="A36" s="216"/>
      <c r="B36" s="216"/>
      <c r="C36" s="10" t="s">
        <v>20</v>
      </c>
      <c r="D36" s="32" t="s">
        <v>21</v>
      </c>
      <c r="E36" s="28" t="s">
        <v>28</v>
      </c>
      <c r="F36" s="33" t="s">
        <v>45</v>
      </c>
      <c r="G36" s="34"/>
      <c r="H36" s="80">
        <v>611.61199999999997</v>
      </c>
      <c r="I36" s="69">
        <v>2328.48</v>
      </c>
      <c r="J36" s="36">
        <f>4623.45+95.55-72.42+0.12</f>
        <v>4646.7</v>
      </c>
      <c r="K36" s="35"/>
      <c r="L36" s="94">
        <v>4759.47</v>
      </c>
      <c r="M36" s="95">
        <v>4759.47</v>
      </c>
      <c r="N36" s="45">
        <f>I36+J36+L36+M36</f>
        <v>16494.120000000003</v>
      </c>
      <c r="O36" s="46"/>
    </row>
    <row r="37" spans="1:15" ht="15" customHeight="1">
      <c r="A37" s="216"/>
      <c r="B37" s="216"/>
      <c r="C37" s="217"/>
      <c r="D37" s="39"/>
      <c r="E37" s="28" t="s">
        <v>28</v>
      </c>
      <c r="F37" s="41" t="s">
        <v>30</v>
      </c>
      <c r="G37" s="42"/>
      <c r="H37" s="28">
        <v>611</v>
      </c>
      <c r="I37" s="96">
        <v>181.42</v>
      </c>
      <c r="J37" s="44">
        <f>262.21+72.42-0.12</f>
        <v>334.51</v>
      </c>
      <c r="K37" s="43"/>
      <c r="L37" s="86">
        <v>199.21</v>
      </c>
      <c r="M37" s="87">
        <v>199.21</v>
      </c>
      <c r="N37" s="45">
        <f t="shared" ref="N37:N41" si="4">I37+J37+L37+M37</f>
        <v>914.35</v>
      </c>
      <c r="O37" s="46"/>
    </row>
    <row r="38" spans="1:15">
      <c r="A38" s="216"/>
      <c r="B38" s="216"/>
      <c r="C38" s="217"/>
      <c r="D38" s="39"/>
      <c r="E38" s="28" t="s">
        <v>28</v>
      </c>
      <c r="F38" s="41" t="s">
        <v>45</v>
      </c>
      <c r="G38" s="42"/>
      <c r="H38" s="28">
        <v>612</v>
      </c>
      <c r="I38" s="97">
        <v>20</v>
      </c>
      <c r="J38" s="98">
        <v>0</v>
      </c>
      <c r="K38" s="99"/>
      <c r="L38" s="100">
        <v>0</v>
      </c>
      <c r="M38" s="101">
        <v>0</v>
      </c>
      <c r="N38" s="45">
        <f t="shared" si="4"/>
        <v>20</v>
      </c>
      <c r="O38" s="46"/>
    </row>
    <row r="39" spans="1:15">
      <c r="A39" s="216"/>
      <c r="B39" s="216"/>
      <c r="C39" s="217"/>
      <c r="D39" s="39"/>
      <c r="E39" s="28" t="s">
        <v>28</v>
      </c>
      <c r="F39" s="41" t="s">
        <v>32</v>
      </c>
      <c r="G39" s="42"/>
      <c r="H39" s="28">
        <v>611</v>
      </c>
      <c r="I39" s="97">
        <v>206.61</v>
      </c>
      <c r="J39" s="98">
        <v>0</v>
      </c>
      <c r="K39" s="99"/>
      <c r="L39" s="100">
        <v>0</v>
      </c>
      <c r="M39" s="101">
        <v>0</v>
      </c>
      <c r="N39" s="45">
        <f t="shared" si="4"/>
        <v>206.61</v>
      </c>
      <c r="O39" s="46"/>
    </row>
    <row r="40" spans="1:15">
      <c r="A40" s="216"/>
      <c r="B40" s="216"/>
      <c r="C40" s="217"/>
      <c r="D40" s="39"/>
      <c r="E40" s="28" t="s">
        <v>28</v>
      </c>
      <c r="F40" s="41" t="s">
        <v>41</v>
      </c>
      <c r="G40" s="218"/>
      <c r="H40" s="28">
        <v>611</v>
      </c>
      <c r="I40" s="97">
        <v>0</v>
      </c>
      <c r="J40" s="44">
        <v>306.97000000000003</v>
      </c>
      <c r="K40" s="43"/>
      <c r="L40" s="100">
        <v>0</v>
      </c>
      <c r="M40" s="101">
        <v>0</v>
      </c>
      <c r="N40" s="45">
        <f t="shared" si="4"/>
        <v>306.97000000000003</v>
      </c>
      <c r="O40" s="46"/>
    </row>
    <row r="41" spans="1:15" ht="15.75" thickBot="1">
      <c r="A41" s="216"/>
      <c r="B41" s="216"/>
      <c r="C41" s="217"/>
      <c r="D41" s="39"/>
      <c r="E41" s="102" t="s">
        <v>28</v>
      </c>
      <c r="F41" s="103" t="s">
        <v>38</v>
      </c>
      <c r="G41" s="104"/>
      <c r="H41" s="102">
        <v>611</v>
      </c>
      <c r="I41" s="105">
        <v>12.86</v>
      </c>
      <c r="J41" s="106">
        <v>0</v>
      </c>
      <c r="K41" s="107"/>
      <c r="L41" s="108">
        <v>0</v>
      </c>
      <c r="M41" s="109">
        <v>0</v>
      </c>
      <c r="N41" s="45">
        <f t="shared" si="4"/>
        <v>12.86</v>
      </c>
      <c r="O41" s="46"/>
    </row>
    <row r="42" spans="1:15" ht="30.75" thickBot="1">
      <c r="A42" s="56" t="s">
        <v>46</v>
      </c>
      <c r="B42" s="110" t="s">
        <v>47</v>
      </c>
      <c r="C42" s="19" t="s">
        <v>44</v>
      </c>
      <c r="D42" s="30" t="s">
        <v>21</v>
      </c>
      <c r="E42" s="25" t="s">
        <v>19</v>
      </c>
      <c r="F42" s="26" t="s">
        <v>19</v>
      </c>
      <c r="G42" s="58"/>
      <c r="H42" s="30" t="s">
        <v>19</v>
      </c>
      <c r="I42" s="29">
        <f>I43+I44</f>
        <v>18926.100000000002</v>
      </c>
      <c r="J42" s="60">
        <f>J43+J44</f>
        <v>21519.870000000003</v>
      </c>
      <c r="K42" s="111"/>
      <c r="L42" s="112">
        <f t="shared" ref="L42:M42" si="5">L43+L44</f>
        <v>17041.3</v>
      </c>
      <c r="M42" s="112">
        <f t="shared" si="5"/>
        <v>17041.3</v>
      </c>
      <c r="N42" s="64">
        <f>I42+J42+L42+M42</f>
        <v>74528.570000000007</v>
      </c>
      <c r="O42" s="113"/>
    </row>
    <row r="43" spans="1:15" ht="60.75" thickBot="1">
      <c r="A43" s="114"/>
      <c r="B43" s="114"/>
      <c r="C43" s="24" t="s">
        <v>20</v>
      </c>
      <c r="D43" s="25" t="s">
        <v>21</v>
      </c>
      <c r="E43" s="25" t="s">
        <v>19</v>
      </c>
      <c r="F43" s="26" t="s">
        <v>19</v>
      </c>
      <c r="G43" s="58"/>
      <c r="H43" s="30" t="s">
        <v>19</v>
      </c>
      <c r="I43" s="31">
        <f>I45+I56</f>
        <v>18926.100000000002</v>
      </c>
      <c r="J43" s="70">
        <f>J45+J56</f>
        <v>21519.870000000003</v>
      </c>
      <c r="K43" s="58"/>
      <c r="L43" s="71">
        <f t="shared" ref="L43:M43" si="6">L45+L56</f>
        <v>17041.3</v>
      </c>
      <c r="M43" s="71">
        <f t="shared" si="6"/>
        <v>17041.3</v>
      </c>
      <c r="N43" s="115">
        <f>I43+J43+L43+M43</f>
        <v>74528.570000000007</v>
      </c>
      <c r="O43" s="22"/>
    </row>
    <row r="44" spans="1:15" ht="120.75" customHeight="1" thickBot="1">
      <c r="A44" s="66"/>
      <c r="B44" s="66"/>
      <c r="C44" s="24" t="s">
        <v>48</v>
      </c>
      <c r="D44" s="25">
        <v>131</v>
      </c>
      <c r="E44" s="25" t="s">
        <v>19</v>
      </c>
      <c r="F44" s="26" t="s">
        <v>19</v>
      </c>
      <c r="G44" s="58"/>
      <c r="H44" s="30" t="s">
        <v>19</v>
      </c>
      <c r="I44" s="116">
        <f>I67+I68</f>
        <v>0</v>
      </c>
      <c r="J44" s="70">
        <f>J67</f>
        <v>0</v>
      </c>
      <c r="K44" s="117"/>
      <c r="L44" s="71">
        <f t="shared" ref="L44:M44" si="7">L67</f>
        <v>0</v>
      </c>
      <c r="M44" s="71">
        <f t="shared" si="7"/>
        <v>0</v>
      </c>
      <c r="N44" s="115">
        <f>I44+J44+L44+M44</f>
        <v>0</v>
      </c>
      <c r="O44" s="22"/>
    </row>
    <row r="45" spans="1:15" ht="48" customHeight="1" thickBot="1">
      <c r="A45" s="13" t="s">
        <v>26</v>
      </c>
      <c r="B45" s="10" t="s">
        <v>47</v>
      </c>
      <c r="C45" s="24" t="s">
        <v>44</v>
      </c>
      <c r="D45" s="25" t="s">
        <v>21</v>
      </c>
      <c r="E45" s="30" t="s">
        <v>19</v>
      </c>
      <c r="F45" s="26" t="s">
        <v>19</v>
      </c>
      <c r="G45" s="58"/>
      <c r="H45" s="30" t="s">
        <v>19</v>
      </c>
      <c r="I45" s="219">
        <f>I46+I47+I48+I49+I50+I51+I52+I53+I54+I55</f>
        <v>5968.9800000000005</v>
      </c>
      <c r="J45" s="211">
        <f>J46+J47+J48+J49+J50+J51+J52+J53+J54+J55</f>
        <v>6395.52</v>
      </c>
      <c r="K45" s="212"/>
      <c r="L45" s="220">
        <f>L46+L47+L48+L49+L50+L51+L52+L53+L54+L55</f>
        <v>5597.78</v>
      </c>
      <c r="M45" s="220">
        <f>M46+M47+M48+M49+M50+M51+M52+M53+M54+M55</f>
        <v>5597.78</v>
      </c>
      <c r="N45" s="211">
        <f>I45+J45+L45+M45</f>
        <v>23560.059999999998</v>
      </c>
      <c r="O45" s="212"/>
    </row>
    <row r="46" spans="1:15" ht="15" customHeight="1">
      <c r="A46" s="221"/>
      <c r="B46" s="216"/>
      <c r="C46" s="10" t="s">
        <v>20</v>
      </c>
      <c r="D46" s="10" t="s">
        <v>21</v>
      </c>
      <c r="E46" s="118" t="s">
        <v>28</v>
      </c>
      <c r="F46" s="11" t="s">
        <v>49</v>
      </c>
      <c r="G46" s="13"/>
      <c r="H46" s="119">
        <v>621.62199999999996</v>
      </c>
      <c r="I46" s="120">
        <v>4819.37</v>
      </c>
      <c r="J46" s="37">
        <f>4385.26+130.7-59.8+0.01</f>
        <v>4456.17</v>
      </c>
      <c r="K46" s="38"/>
      <c r="L46" s="95">
        <v>5091.75</v>
      </c>
      <c r="M46" s="95">
        <v>5091.75</v>
      </c>
      <c r="N46" s="45">
        <f>I46+J46+L46+M46</f>
        <v>19459.04</v>
      </c>
      <c r="O46" s="46"/>
    </row>
    <row r="47" spans="1:15" ht="15" customHeight="1">
      <c r="A47" s="221"/>
      <c r="B47" s="216"/>
      <c r="C47" s="217"/>
      <c r="D47" s="39"/>
      <c r="E47" s="118" t="s">
        <v>28</v>
      </c>
      <c r="F47" s="121" t="s">
        <v>50</v>
      </c>
      <c r="G47" s="122"/>
      <c r="H47" s="123">
        <v>621</v>
      </c>
      <c r="I47" s="120">
        <v>196.6</v>
      </c>
      <c r="J47" s="45">
        <v>204</v>
      </c>
      <c r="K47" s="46"/>
      <c r="L47" s="87">
        <v>204</v>
      </c>
      <c r="M47" s="87">
        <v>204</v>
      </c>
      <c r="N47" s="45">
        <f t="shared" ref="N47:N55" si="8">I47+J47+L47+M47</f>
        <v>808.6</v>
      </c>
      <c r="O47" s="46"/>
    </row>
    <row r="48" spans="1:15">
      <c r="A48" s="221"/>
      <c r="B48" s="216"/>
      <c r="C48" s="217"/>
      <c r="D48" s="39"/>
      <c r="E48" s="118" t="s">
        <v>28</v>
      </c>
      <c r="F48" s="121" t="s">
        <v>51</v>
      </c>
      <c r="G48" s="122"/>
      <c r="H48" s="123">
        <v>621</v>
      </c>
      <c r="I48" s="120">
        <v>237.47</v>
      </c>
      <c r="J48" s="45">
        <f>358.49+59.8</f>
        <v>418.29</v>
      </c>
      <c r="K48" s="46"/>
      <c r="L48" s="87">
        <v>239.63</v>
      </c>
      <c r="M48" s="87">
        <v>239.63</v>
      </c>
      <c r="N48" s="45">
        <f t="shared" si="8"/>
        <v>1135.02</v>
      </c>
      <c r="O48" s="46"/>
    </row>
    <row r="49" spans="1:17">
      <c r="A49" s="221"/>
      <c r="B49" s="216"/>
      <c r="C49" s="217"/>
      <c r="D49" s="39"/>
      <c r="E49" s="118" t="s">
        <v>28</v>
      </c>
      <c r="F49" s="121" t="s">
        <v>52</v>
      </c>
      <c r="G49" s="122"/>
      <c r="H49" s="123">
        <v>621</v>
      </c>
      <c r="I49" s="120">
        <v>449.53</v>
      </c>
      <c r="J49" s="45">
        <v>0</v>
      </c>
      <c r="K49" s="46"/>
      <c r="L49" s="87">
        <v>0</v>
      </c>
      <c r="M49" s="87">
        <v>0</v>
      </c>
      <c r="N49" s="45">
        <f t="shared" si="8"/>
        <v>449.53</v>
      </c>
      <c r="O49" s="46"/>
      <c r="Q49" s="156"/>
    </row>
    <row r="50" spans="1:17">
      <c r="A50" s="221"/>
      <c r="B50" s="216"/>
      <c r="C50" s="217"/>
      <c r="D50" s="39"/>
      <c r="E50" s="118" t="s">
        <v>28</v>
      </c>
      <c r="F50" s="121" t="s">
        <v>53</v>
      </c>
      <c r="G50" s="122"/>
      <c r="H50" s="123">
        <v>621</v>
      </c>
      <c r="I50" s="120">
        <v>47.99</v>
      </c>
      <c r="J50" s="45">
        <f>106.16-0.04</f>
        <v>106.11999999999999</v>
      </c>
      <c r="K50" s="46"/>
      <c r="L50" s="87">
        <v>62.4</v>
      </c>
      <c r="M50" s="87">
        <v>62.4</v>
      </c>
      <c r="N50" s="45">
        <f t="shared" si="8"/>
        <v>278.90999999999997</v>
      </c>
      <c r="O50" s="46"/>
    </row>
    <row r="51" spans="1:17">
      <c r="A51" s="221"/>
      <c r="B51" s="216"/>
      <c r="C51" s="217"/>
      <c r="D51" s="39"/>
      <c r="E51" s="118" t="s">
        <v>28</v>
      </c>
      <c r="F51" s="121" t="s">
        <v>54</v>
      </c>
      <c r="G51" s="122"/>
      <c r="H51" s="123">
        <v>621</v>
      </c>
      <c r="I51" s="120">
        <v>2.02</v>
      </c>
      <c r="J51" s="45">
        <v>5.05</v>
      </c>
      <c r="K51" s="46"/>
      <c r="L51" s="87">
        <v>0</v>
      </c>
      <c r="M51" s="87">
        <v>0</v>
      </c>
      <c r="N51" s="45">
        <f t="shared" si="8"/>
        <v>7.07</v>
      </c>
      <c r="O51" s="46"/>
    </row>
    <row r="52" spans="1:17">
      <c r="A52" s="221"/>
      <c r="B52" s="216"/>
      <c r="C52" s="217"/>
      <c r="D52" s="39"/>
      <c r="E52" s="118" t="s">
        <v>28</v>
      </c>
      <c r="F52" s="121" t="s">
        <v>55</v>
      </c>
      <c r="G52" s="122"/>
      <c r="H52" s="123">
        <v>621</v>
      </c>
      <c r="I52" s="120">
        <v>200</v>
      </c>
      <c r="J52" s="45">
        <v>0</v>
      </c>
      <c r="K52" s="46"/>
      <c r="L52" s="87">
        <v>0</v>
      </c>
      <c r="M52" s="87">
        <v>0</v>
      </c>
      <c r="N52" s="45">
        <f t="shared" si="8"/>
        <v>200</v>
      </c>
      <c r="O52" s="46"/>
    </row>
    <row r="53" spans="1:17">
      <c r="A53" s="221"/>
      <c r="B53" s="216"/>
      <c r="C53" s="217"/>
      <c r="D53" s="39"/>
      <c r="E53" s="118" t="s">
        <v>28</v>
      </c>
      <c r="F53" s="121" t="s">
        <v>56</v>
      </c>
      <c r="G53" s="122"/>
      <c r="H53" s="123">
        <v>621</v>
      </c>
      <c r="I53" s="120">
        <v>16</v>
      </c>
      <c r="J53" s="45">
        <v>0</v>
      </c>
      <c r="K53" s="46"/>
      <c r="L53" s="87">
        <v>0</v>
      </c>
      <c r="M53" s="87">
        <v>0</v>
      </c>
      <c r="N53" s="45">
        <f t="shared" si="8"/>
        <v>16</v>
      </c>
      <c r="O53" s="46"/>
    </row>
    <row r="54" spans="1:17">
      <c r="A54" s="221"/>
      <c r="B54" s="216"/>
      <c r="C54" s="217"/>
      <c r="D54" s="39"/>
      <c r="E54" s="118" t="s">
        <v>28</v>
      </c>
      <c r="F54" s="121" t="s">
        <v>55</v>
      </c>
      <c r="G54" s="122"/>
      <c r="H54" s="123">
        <v>621.62199999999996</v>
      </c>
      <c r="I54" s="120">
        <v>0</v>
      </c>
      <c r="J54" s="45">
        <v>500</v>
      </c>
      <c r="K54" s="124"/>
      <c r="L54" s="87">
        <v>0</v>
      </c>
      <c r="M54" s="87">
        <v>0</v>
      </c>
      <c r="N54" s="45">
        <f t="shared" si="8"/>
        <v>500</v>
      </c>
      <c r="O54" s="46"/>
    </row>
    <row r="55" spans="1:17" ht="15.75" thickBot="1">
      <c r="A55" s="222"/>
      <c r="B55" s="223"/>
      <c r="C55" s="224"/>
      <c r="D55" s="48"/>
      <c r="E55" s="125" t="s">
        <v>28</v>
      </c>
      <c r="F55" s="126" t="s">
        <v>57</v>
      </c>
      <c r="G55" s="127"/>
      <c r="H55" s="128">
        <v>621</v>
      </c>
      <c r="I55" s="129">
        <v>0</v>
      </c>
      <c r="J55" s="130">
        <v>705.89</v>
      </c>
      <c r="K55" s="131"/>
      <c r="L55" s="132">
        <v>0</v>
      </c>
      <c r="M55" s="132">
        <v>0</v>
      </c>
      <c r="N55" s="45">
        <f t="shared" si="8"/>
        <v>705.89</v>
      </c>
      <c r="O55" s="46"/>
    </row>
    <row r="56" spans="1:17" ht="30.75" thickBot="1">
      <c r="A56" s="10" t="s">
        <v>42</v>
      </c>
      <c r="B56" s="10" t="s">
        <v>65</v>
      </c>
      <c r="C56" s="24" t="s">
        <v>44</v>
      </c>
      <c r="D56" s="25" t="s">
        <v>21</v>
      </c>
      <c r="E56" s="30" t="s">
        <v>19</v>
      </c>
      <c r="F56" s="26" t="s">
        <v>19</v>
      </c>
      <c r="G56" s="58"/>
      <c r="H56" s="30" t="s">
        <v>19</v>
      </c>
      <c r="I56" s="133">
        <f>I57+I58+I59+I60+I62+I61+I63+I64+I65+I66</f>
        <v>12957.12</v>
      </c>
      <c r="J56" s="134">
        <f>J57+J58+J59+J60+J61+J62+J63+J64+J65+J66</f>
        <v>15124.35</v>
      </c>
      <c r="K56" s="225"/>
      <c r="L56" s="135">
        <f>L57+L58+L59+L60+L61+L62+L63+L64+L65+L66</f>
        <v>11443.52</v>
      </c>
      <c r="M56" s="135">
        <f>M57+M58+M59+M60+M61+M62+M63+M64+M65+M66</f>
        <v>11443.52</v>
      </c>
      <c r="N56" s="134">
        <f>I56+J56+L56+M56</f>
        <v>50968.510000000009</v>
      </c>
      <c r="O56" s="225"/>
    </row>
    <row r="57" spans="1:17" ht="15" customHeight="1" thickBot="1">
      <c r="A57" s="217"/>
      <c r="B57" s="217"/>
      <c r="C57" s="10" t="s">
        <v>20</v>
      </c>
      <c r="D57" s="32" t="s">
        <v>21</v>
      </c>
      <c r="E57" s="119" t="s">
        <v>28</v>
      </c>
      <c r="F57" s="11" t="s">
        <v>58</v>
      </c>
      <c r="G57" s="13"/>
      <c r="H57" s="119">
        <v>621.62199999999996</v>
      </c>
      <c r="I57" s="120">
        <v>10915.56</v>
      </c>
      <c r="J57" s="37">
        <f>10052.43+91.67+220.01-72.31-174.6+0.01+2000+0.01</f>
        <v>12117.220000000001</v>
      </c>
      <c r="K57" s="38"/>
      <c r="L57" s="95">
        <v>10639.12</v>
      </c>
      <c r="M57" s="95">
        <v>10639.12</v>
      </c>
      <c r="N57" s="37">
        <f>I57+J57+L57+M57</f>
        <v>44311.020000000004</v>
      </c>
      <c r="O57" s="38"/>
    </row>
    <row r="58" spans="1:17" ht="15" customHeight="1" thickBot="1">
      <c r="A58" s="217"/>
      <c r="B58" s="217"/>
      <c r="C58" s="217"/>
      <c r="D58" s="39"/>
      <c r="E58" s="123" t="s">
        <v>28</v>
      </c>
      <c r="F58" s="121" t="s">
        <v>51</v>
      </c>
      <c r="G58" s="122"/>
      <c r="H58" s="123">
        <v>621</v>
      </c>
      <c r="I58" s="136">
        <v>716.45</v>
      </c>
      <c r="J58" s="45">
        <f>854.91+72.31+174.6</f>
        <v>1101.82</v>
      </c>
      <c r="K58" s="46"/>
      <c r="L58" s="87">
        <v>804.4</v>
      </c>
      <c r="M58" s="87">
        <v>804.4</v>
      </c>
      <c r="N58" s="37">
        <f t="shared" ref="N58:N66" si="9">I58+J58+L58+M58</f>
        <v>3427.07</v>
      </c>
      <c r="O58" s="38"/>
    </row>
    <row r="59" spans="1:17" ht="15.75" thickBot="1">
      <c r="A59" s="217"/>
      <c r="B59" s="217"/>
      <c r="C59" s="217"/>
      <c r="D59" s="39"/>
      <c r="E59" s="123" t="s">
        <v>28</v>
      </c>
      <c r="F59" s="121" t="s">
        <v>52</v>
      </c>
      <c r="G59" s="122"/>
      <c r="H59" s="123">
        <v>621</v>
      </c>
      <c r="I59" s="120">
        <v>965.09</v>
      </c>
      <c r="J59" s="45">
        <v>0</v>
      </c>
      <c r="K59" s="46"/>
      <c r="L59" s="87">
        <v>0</v>
      </c>
      <c r="M59" s="87">
        <v>0</v>
      </c>
      <c r="N59" s="37">
        <f t="shared" si="9"/>
        <v>965.09</v>
      </c>
      <c r="O59" s="38"/>
    </row>
    <row r="60" spans="1:17" ht="15.75" thickBot="1">
      <c r="A60" s="217"/>
      <c r="B60" s="217"/>
      <c r="C60" s="217"/>
      <c r="D60" s="39"/>
      <c r="E60" s="123" t="s">
        <v>28</v>
      </c>
      <c r="F60" s="121" t="s">
        <v>54</v>
      </c>
      <c r="G60" s="122"/>
      <c r="H60" s="123">
        <v>621</v>
      </c>
      <c r="I60" s="120">
        <v>2.02</v>
      </c>
      <c r="J60" s="45">
        <v>2.1</v>
      </c>
      <c r="K60" s="46"/>
      <c r="L60" s="87">
        <v>0</v>
      </c>
      <c r="M60" s="87">
        <v>0</v>
      </c>
      <c r="N60" s="37">
        <f t="shared" si="9"/>
        <v>4.12</v>
      </c>
      <c r="O60" s="38"/>
    </row>
    <row r="61" spans="1:17" ht="15.75" thickBot="1">
      <c r="A61" s="217"/>
      <c r="B61" s="217"/>
      <c r="C61" s="217"/>
      <c r="D61" s="39"/>
      <c r="E61" s="123" t="s">
        <v>28</v>
      </c>
      <c r="F61" s="121" t="s">
        <v>55</v>
      </c>
      <c r="G61" s="122"/>
      <c r="H61" s="123">
        <v>621</v>
      </c>
      <c r="I61" s="120">
        <v>200</v>
      </c>
      <c r="J61" s="45">
        <v>208</v>
      </c>
      <c r="K61" s="46"/>
      <c r="L61" s="87">
        <v>0</v>
      </c>
      <c r="M61" s="87">
        <v>0</v>
      </c>
      <c r="N61" s="37">
        <f t="shared" si="9"/>
        <v>408</v>
      </c>
      <c r="O61" s="38"/>
    </row>
    <row r="62" spans="1:17" ht="15.75" thickBot="1">
      <c r="A62" s="217"/>
      <c r="B62" s="217"/>
      <c r="C62" s="217"/>
      <c r="D62" s="39"/>
      <c r="E62" s="123" t="s">
        <v>28</v>
      </c>
      <c r="F62" s="121" t="s">
        <v>59</v>
      </c>
      <c r="G62" s="122"/>
      <c r="H62" s="123">
        <v>622.62099999999998</v>
      </c>
      <c r="I62" s="120">
        <v>1.01</v>
      </c>
      <c r="J62" s="45">
        <v>2.02</v>
      </c>
      <c r="K62" s="46"/>
      <c r="L62" s="87">
        <v>0</v>
      </c>
      <c r="M62" s="87">
        <v>0</v>
      </c>
      <c r="N62" s="37">
        <f t="shared" si="9"/>
        <v>3.0300000000000002</v>
      </c>
      <c r="O62" s="38"/>
    </row>
    <row r="63" spans="1:17" ht="15.75" thickBot="1">
      <c r="A63" s="217"/>
      <c r="B63" s="217"/>
      <c r="C63" s="217"/>
      <c r="D63" s="39"/>
      <c r="E63" s="123" t="s">
        <v>28</v>
      </c>
      <c r="F63" s="121" t="s">
        <v>60</v>
      </c>
      <c r="G63" s="122"/>
      <c r="H63" s="123">
        <v>622.62099999999998</v>
      </c>
      <c r="I63" s="120">
        <v>100</v>
      </c>
      <c r="J63" s="45">
        <v>200</v>
      </c>
      <c r="K63" s="46"/>
      <c r="L63" s="87">
        <v>0</v>
      </c>
      <c r="M63" s="87">
        <v>0</v>
      </c>
      <c r="N63" s="37">
        <f t="shared" si="9"/>
        <v>300</v>
      </c>
      <c r="O63" s="38"/>
    </row>
    <row r="64" spans="1:17" ht="15.75" thickBot="1">
      <c r="A64" s="217"/>
      <c r="B64" s="217"/>
      <c r="C64" s="217"/>
      <c r="D64" s="39"/>
      <c r="E64" s="123" t="s">
        <v>28</v>
      </c>
      <c r="F64" s="121" t="s">
        <v>57</v>
      </c>
      <c r="G64" s="124"/>
      <c r="H64" s="28">
        <v>621</v>
      </c>
      <c r="I64" s="120">
        <v>0</v>
      </c>
      <c r="J64" s="45">
        <v>1385.22</v>
      </c>
      <c r="K64" s="137"/>
      <c r="L64" s="87">
        <v>0</v>
      </c>
      <c r="M64" s="87">
        <v>0</v>
      </c>
      <c r="N64" s="37">
        <f t="shared" si="9"/>
        <v>1385.22</v>
      </c>
      <c r="O64" s="38"/>
    </row>
    <row r="65" spans="1:15" ht="15.75" thickBot="1">
      <c r="A65" s="217"/>
      <c r="B65" s="217"/>
      <c r="C65" s="217"/>
      <c r="D65" s="39"/>
      <c r="E65" s="123" t="s">
        <v>28</v>
      </c>
      <c r="F65" s="41" t="s">
        <v>56</v>
      </c>
      <c r="G65" s="81"/>
      <c r="H65" s="28">
        <v>621</v>
      </c>
      <c r="I65" s="96">
        <v>56.99</v>
      </c>
      <c r="J65" s="44">
        <v>0</v>
      </c>
      <c r="K65" s="43"/>
      <c r="L65" s="86">
        <v>0</v>
      </c>
      <c r="M65" s="87">
        <v>0</v>
      </c>
      <c r="N65" s="37">
        <f t="shared" si="9"/>
        <v>56.99</v>
      </c>
      <c r="O65" s="38"/>
    </row>
    <row r="66" spans="1:15" ht="15.75" thickBot="1">
      <c r="A66" s="217"/>
      <c r="B66" s="217"/>
      <c r="C66" s="217"/>
      <c r="D66" s="39"/>
      <c r="E66" s="138" t="s">
        <v>28</v>
      </c>
      <c r="F66" s="50" t="s">
        <v>61</v>
      </c>
      <c r="G66" s="139"/>
      <c r="H66" s="102">
        <v>621</v>
      </c>
      <c r="I66" s="31">
        <v>0</v>
      </c>
      <c r="J66" s="53">
        <f>107.97</f>
        <v>107.97</v>
      </c>
      <c r="K66" s="52"/>
      <c r="L66" s="140">
        <v>0</v>
      </c>
      <c r="M66" s="141">
        <v>0</v>
      </c>
      <c r="N66" s="37">
        <f t="shared" si="9"/>
        <v>107.97</v>
      </c>
      <c r="O66" s="38"/>
    </row>
    <row r="67" spans="1:15">
      <c r="A67" s="217"/>
      <c r="B67" s="217"/>
      <c r="C67" s="10" t="s">
        <v>48</v>
      </c>
      <c r="D67" s="119">
        <v>131</v>
      </c>
      <c r="E67" s="142" t="s">
        <v>28</v>
      </c>
      <c r="F67" s="33" t="s">
        <v>62</v>
      </c>
      <c r="G67" s="143"/>
      <c r="H67" s="80">
        <v>414</v>
      </c>
      <c r="I67" s="96">
        <v>0</v>
      </c>
      <c r="J67" s="36">
        <v>0</v>
      </c>
      <c r="K67" s="35"/>
      <c r="L67" s="94">
        <v>0</v>
      </c>
      <c r="M67" s="95">
        <v>0</v>
      </c>
      <c r="N67" s="37">
        <v>0</v>
      </c>
      <c r="O67" s="38"/>
    </row>
    <row r="68" spans="1:15">
      <c r="A68" s="217"/>
      <c r="B68" s="217"/>
      <c r="C68" s="14"/>
      <c r="D68" s="123">
        <v>131</v>
      </c>
      <c r="E68" s="142" t="s">
        <v>28</v>
      </c>
      <c r="F68" s="41" t="s">
        <v>63</v>
      </c>
      <c r="G68" s="218"/>
      <c r="H68" s="28">
        <v>414</v>
      </c>
      <c r="I68" s="96">
        <v>0</v>
      </c>
      <c r="J68" s="44">
        <v>0</v>
      </c>
      <c r="K68" s="226"/>
      <c r="L68" s="86">
        <v>0</v>
      </c>
      <c r="M68" s="87">
        <v>0</v>
      </c>
      <c r="N68" s="45">
        <v>0</v>
      </c>
      <c r="O68" s="137"/>
    </row>
    <row r="69" spans="1:15" ht="78" customHeight="1" thickBot="1">
      <c r="A69" s="217"/>
      <c r="B69" s="217"/>
      <c r="C69" s="14"/>
      <c r="D69" s="144"/>
      <c r="E69" s="145"/>
      <c r="F69" s="50"/>
      <c r="G69" s="139"/>
      <c r="H69" s="102"/>
      <c r="I69" s="25"/>
      <c r="J69" s="50"/>
      <c r="K69" s="139"/>
      <c r="L69" s="146"/>
      <c r="M69" s="147"/>
      <c r="N69" s="15"/>
      <c r="O69" s="17"/>
    </row>
    <row r="70" spans="1:15" ht="30.75" thickBot="1">
      <c r="A70" s="32" t="s">
        <v>64</v>
      </c>
      <c r="B70" s="227" t="s">
        <v>66</v>
      </c>
      <c r="C70" s="24" t="s">
        <v>44</v>
      </c>
      <c r="D70" s="30" t="s">
        <v>21</v>
      </c>
      <c r="E70" s="19" t="s">
        <v>19</v>
      </c>
      <c r="F70" s="121" t="s">
        <v>19</v>
      </c>
      <c r="G70" s="122"/>
      <c r="H70" s="119" t="s">
        <v>19</v>
      </c>
      <c r="I70" s="29">
        <v>0</v>
      </c>
      <c r="J70" s="60">
        <v>0</v>
      </c>
      <c r="K70" s="111"/>
      <c r="L70" s="112">
        <v>0</v>
      </c>
      <c r="M70" s="148">
        <v>0</v>
      </c>
      <c r="N70" s="64">
        <v>0</v>
      </c>
      <c r="O70" s="113"/>
    </row>
    <row r="71" spans="1:15" ht="92.25" customHeight="1" thickBot="1">
      <c r="A71" s="49"/>
      <c r="B71" s="228"/>
      <c r="C71" s="138" t="s">
        <v>20</v>
      </c>
      <c r="D71" s="102"/>
      <c r="E71" s="25" t="s">
        <v>19</v>
      </c>
      <c r="F71" s="26" t="s">
        <v>19</v>
      </c>
      <c r="G71" s="58"/>
      <c r="H71" s="30" t="s">
        <v>19</v>
      </c>
      <c r="I71" s="29">
        <v>0</v>
      </c>
      <c r="J71" s="60">
        <v>0</v>
      </c>
      <c r="K71" s="111"/>
      <c r="L71" s="112">
        <v>0</v>
      </c>
      <c r="M71" s="148">
        <v>0</v>
      </c>
      <c r="N71" s="64">
        <v>0</v>
      </c>
      <c r="O71" s="113"/>
    </row>
    <row r="72" spans="1:15" ht="30.75" thickBot="1">
      <c r="A72" s="32" t="s">
        <v>67</v>
      </c>
      <c r="B72" s="227" t="s">
        <v>68</v>
      </c>
      <c r="C72" s="24" t="s">
        <v>44</v>
      </c>
      <c r="D72" s="30" t="s">
        <v>21</v>
      </c>
      <c r="E72" s="19" t="s">
        <v>19</v>
      </c>
      <c r="F72" s="121" t="s">
        <v>19</v>
      </c>
      <c r="G72" s="122"/>
      <c r="H72" s="119" t="s">
        <v>19</v>
      </c>
      <c r="I72" s="29">
        <v>0</v>
      </c>
      <c r="J72" s="60">
        <v>0</v>
      </c>
      <c r="K72" s="111"/>
      <c r="L72" s="112">
        <v>0</v>
      </c>
      <c r="M72" s="148">
        <v>0</v>
      </c>
      <c r="N72" s="64">
        <v>0</v>
      </c>
      <c r="O72" s="113"/>
    </row>
    <row r="73" spans="1:15" ht="110.25" customHeight="1" thickBot="1">
      <c r="A73" s="49"/>
      <c r="B73" s="228"/>
      <c r="C73" s="138" t="s">
        <v>20</v>
      </c>
      <c r="D73" s="102"/>
      <c r="E73" s="25" t="s">
        <v>19</v>
      </c>
      <c r="F73" s="26" t="s">
        <v>19</v>
      </c>
      <c r="G73" s="58"/>
      <c r="H73" s="30" t="s">
        <v>19</v>
      </c>
      <c r="I73" s="29">
        <v>0</v>
      </c>
      <c r="J73" s="60">
        <v>0</v>
      </c>
      <c r="K73" s="111"/>
      <c r="L73" s="112">
        <v>0</v>
      </c>
      <c r="M73" s="148">
        <v>0</v>
      </c>
      <c r="N73" s="64">
        <v>0</v>
      </c>
      <c r="O73" s="113"/>
    </row>
    <row r="74" spans="1:15" ht="88.5" customHeight="1" thickBot="1">
      <c r="A74" s="10" t="s">
        <v>69</v>
      </c>
      <c r="B74" s="10" t="s">
        <v>70</v>
      </c>
      <c r="C74" s="149" t="s">
        <v>44</v>
      </c>
      <c r="D74" s="150" t="s">
        <v>21</v>
      </c>
      <c r="E74" s="19" t="s">
        <v>19</v>
      </c>
      <c r="F74" s="11" t="s">
        <v>19</v>
      </c>
      <c r="G74" s="229"/>
      <c r="H74" s="119" t="s">
        <v>19</v>
      </c>
      <c r="I74" s="151">
        <f>I75</f>
        <v>28544.139999999992</v>
      </c>
      <c r="J74" s="64">
        <f>J75</f>
        <v>27905.929999999997</v>
      </c>
      <c r="K74" s="113"/>
      <c r="L74" s="148">
        <f t="shared" ref="L74:M74" si="10">L75</f>
        <v>26550.920000000002</v>
      </c>
      <c r="M74" s="148">
        <f t="shared" si="10"/>
        <v>26550.920000000002</v>
      </c>
      <c r="N74" s="64">
        <f>I74+J74+L74+M74</f>
        <v>109551.90999999999</v>
      </c>
      <c r="O74" s="230"/>
    </row>
    <row r="75" spans="1:15" ht="119.25" customHeight="1" thickBot="1">
      <c r="A75" s="18"/>
      <c r="B75" s="18"/>
      <c r="C75" s="19" t="s">
        <v>20</v>
      </c>
      <c r="D75" s="30" t="s">
        <v>21</v>
      </c>
      <c r="E75" s="30" t="s">
        <v>19</v>
      </c>
      <c r="F75" s="26" t="s">
        <v>19</v>
      </c>
      <c r="G75" s="58"/>
      <c r="H75" s="30" t="s">
        <v>19</v>
      </c>
      <c r="I75" s="116">
        <f>I76+I100+I102</f>
        <v>28544.139999999992</v>
      </c>
      <c r="J75" s="70">
        <f>J76+J100+J102</f>
        <v>27905.929999999997</v>
      </c>
      <c r="K75" s="117"/>
      <c r="L75" s="71">
        <f t="shared" ref="L75:M75" si="11">L76+L100+L102</f>
        <v>26550.920000000002</v>
      </c>
      <c r="M75" s="71">
        <f t="shared" si="11"/>
        <v>26550.920000000002</v>
      </c>
      <c r="N75" s="64">
        <f>I75+J75+L75+M75</f>
        <v>109551.90999999999</v>
      </c>
      <c r="O75" s="230"/>
    </row>
    <row r="76" spans="1:15" ht="30.75" thickBot="1">
      <c r="A76" s="10" t="s">
        <v>26</v>
      </c>
      <c r="B76" s="10" t="s">
        <v>71</v>
      </c>
      <c r="C76" s="24" t="s">
        <v>44</v>
      </c>
      <c r="D76" s="25" t="s">
        <v>21</v>
      </c>
      <c r="E76" s="30" t="s">
        <v>19</v>
      </c>
      <c r="F76" s="26" t="s">
        <v>19</v>
      </c>
      <c r="G76" s="58"/>
      <c r="H76" s="30" t="s">
        <v>19</v>
      </c>
      <c r="I76" s="231">
        <f>I77+I78+I79+I80+I81+I82+I83+I84+I85+I87+I88+I89+I90+I91+I92+I93+I94+I95+I96+I98+I99</f>
        <v>27808.359999999993</v>
      </c>
      <c r="J76" s="60">
        <f>J77+J78+J79+J80+J81+J82+J83+J84+J85+J87+J88+J89+J90+J91+J92+J93+J94+J95+J96+J98+J99+J97+J86</f>
        <v>27905.929999999997</v>
      </c>
      <c r="K76" s="111"/>
      <c r="L76" s="112">
        <f t="shared" ref="L76:M76" si="12">L77+L78+L79+L80+L81+L82+L83+L84+L85+L87+L88+L89+L90+L91+L92+L93+L94+L95+L96+L98+L99</f>
        <v>26550.920000000002</v>
      </c>
      <c r="M76" s="112">
        <f t="shared" si="12"/>
        <v>26550.920000000002</v>
      </c>
      <c r="N76" s="64">
        <f>I76+J76+L76+M76</f>
        <v>108816.12999999999</v>
      </c>
      <c r="O76" s="230"/>
    </row>
    <row r="77" spans="1:15" ht="15.75" customHeight="1">
      <c r="A77" s="216"/>
      <c r="B77" s="216"/>
      <c r="C77" s="10" t="s">
        <v>74</v>
      </c>
      <c r="D77" s="32" t="s">
        <v>21</v>
      </c>
      <c r="E77" s="119" t="s">
        <v>72</v>
      </c>
      <c r="F77" s="12" t="s">
        <v>73</v>
      </c>
      <c r="G77" s="13"/>
      <c r="H77" s="119">
        <v>611.61199999999997</v>
      </c>
      <c r="I77" s="152">
        <v>19408.66</v>
      </c>
      <c r="J77" s="37">
        <f>18678.31+213.51+178.12-81.51-99.39+0.01</f>
        <v>18889.05</v>
      </c>
      <c r="K77" s="38"/>
      <c r="L77" s="95">
        <v>20767.34</v>
      </c>
      <c r="M77" s="95">
        <v>20767.34</v>
      </c>
      <c r="N77" s="45">
        <f>I77+J77+L77+M77</f>
        <v>79832.39</v>
      </c>
      <c r="O77" s="46"/>
    </row>
    <row r="78" spans="1:15" ht="15" customHeight="1">
      <c r="A78" s="216"/>
      <c r="B78" s="216"/>
      <c r="C78" s="217"/>
      <c r="D78" s="39"/>
      <c r="E78" s="123" t="s">
        <v>72</v>
      </c>
      <c r="F78" s="153" t="s">
        <v>75</v>
      </c>
      <c r="G78" s="124"/>
      <c r="H78" s="123">
        <v>611</v>
      </c>
      <c r="I78" s="120">
        <v>0</v>
      </c>
      <c r="J78" s="45">
        <v>2515.2600000000002</v>
      </c>
      <c r="K78" s="124"/>
      <c r="L78" s="87">
        <v>0</v>
      </c>
      <c r="M78" s="87">
        <v>0</v>
      </c>
      <c r="N78" s="45">
        <f t="shared" ref="N78:N95" si="13">I78+J78+L78+M78</f>
        <v>2515.2600000000002</v>
      </c>
      <c r="O78" s="46"/>
    </row>
    <row r="79" spans="1:15" ht="15" customHeight="1">
      <c r="A79" s="216"/>
      <c r="B79" s="216"/>
      <c r="C79" s="217"/>
      <c r="D79" s="39"/>
      <c r="E79" s="123" t="s">
        <v>72</v>
      </c>
      <c r="F79" s="153" t="s">
        <v>76</v>
      </c>
      <c r="G79" s="122"/>
      <c r="H79" s="123">
        <v>611</v>
      </c>
      <c r="I79" s="120">
        <v>0</v>
      </c>
      <c r="J79" s="45">
        <v>45.44</v>
      </c>
      <c r="K79" s="46"/>
      <c r="L79" s="87">
        <v>0</v>
      </c>
      <c r="M79" s="87">
        <v>0</v>
      </c>
      <c r="N79" s="45">
        <f t="shared" si="13"/>
        <v>45.44</v>
      </c>
      <c r="O79" s="46"/>
    </row>
    <row r="80" spans="1:15" ht="15" customHeight="1">
      <c r="A80" s="216"/>
      <c r="B80" s="216"/>
      <c r="C80" s="217"/>
      <c r="D80" s="39"/>
      <c r="E80" s="123" t="s">
        <v>72</v>
      </c>
      <c r="F80" s="153" t="s">
        <v>77</v>
      </c>
      <c r="G80" s="122"/>
      <c r="H80" s="123">
        <v>611</v>
      </c>
      <c r="I80" s="120">
        <v>799.62</v>
      </c>
      <c r="J80" s="45">
        <f>1089.74+81.51+99.39-15.5</f>
        <v>1255.1400000000001</v>
      </c>
      <c r="K80" s="46"/>
      <c r="L80" s="87">
        <v>800.34</v>
      </c>
      <c r="M80" s="87">
        <v>800.34</v>
      </c>
      <c r="N80" s="45">
        <f t="shared" si="13"/>
        <v>3655.4400000000005</v>
      </c>
      <c r="O80" s="46"/>
    </row>
    <row r="81" spans="1:17" ht="15" customHeight="1">
      <c r="A81" s="216"/>
      <c r="B81" s="216"/>
      <c r="C81" s="217"/>
      <c r="D81" s="39"/>
      <c r="E81" s="123" t="s">
        <v>78</v>
      </c>
      <c r="F81" s="153" t="s">
        <v>79</v>
      </c>
      <c r="G81" s="122"/>
      <c r="H81" s="154">
        <v>244</v>
      </c>
      <c r="I81" s="120">
        <v>394.19</v>
      </c>
      <c r="J81" s="45">
        <v>409.5</v>
      </c>
      <c r="K81" s="46"/>
      <c r="L81" s="87">
        <v>409.5</v>
      </c>
      <c r="M81" s="87">
        <v>409.5</v>
      </c>
      <c r="N81" s="45">
        <f t="shared" si="13"/>
        <v>1622.69</v>
      </c>
      <c r="O81" s="46"/>
    </row>
    <row r="82" spans="1:17" ht="15" customHeight="1">
      <c r="A82" s="216"/>
      <c r="B82" s="216"/>
      <c r="C82" s="217"/>
      <c r="D82" s="39"/>
      <c r="E82" s="123" t="s">
        <v>78</v>
      </c>
      <c r="F82" s="153" t="s">
        <v>79</v>
      </c>
      <c r="G82" s="122"/>
      <c r="H82" s="155">
        <v>111</v>
      </c>
      <c r="I82" s="120">
        <v>2412.63</v>
      </c>
      <c r="J82" s="45">
        <v>2425.4499999999998</v>
      </c>
      <c r="K82" s="46"/>
      <c r="L82" s="87">
        <v>2425.4499999999998</v>
      </c>
      <c r="M82" s="87">
        <v>2425.4499999999998</v>
      </c>
      <c r="N82" s="45">
        <f t="shared" si="13"/>
        <v>9688.98</v>
      </c>
      <c r="O82" s="46"/>
    </row>
    <row r="83" spans="1:17" ht="15" customHeight="1">
      <c r="A83" s="216"/>
      <c r="B83" s="216"/>
      <c r="C83" s="217"/>
      <c r="D83" s="39"/>
      <c r="E83" s="123" t="s">
        <v>78</v>
      </c>
      <c r="F83" s="153" t="s">
        <v>79</v>
      </c>
      <c r="G83" s="122"/>
      <c r="H83" s="155">
        <v>112</v>
      </c>
      <c r="I83" s="120">
        <v>0.72</v>
      </c>
      <c r="J83" s="45">
        <v>16.48</v>
      </c>
      <c r="K83" s="46"/>
      <c r="L83" s="87">
        <v>16.48</v>
      </c>
      <c r="M83" s="87">
        <v>16.48</v>
      </c>
      <c r="N83" s="45">
        <f t="shared" si="13"/>
        <v>50.16</v>
      </c>
      <c r="O83" s="46"/>
    </row>
    <row r="84" spans="1:17" ht="15" customHeight="1">
      <c r="A84" s="216"/>
      <c r="B84" s="216"/>
      <c r="C84" s="217"/>
      <c r="D84" s="39"/>
      <c r="E84" s="123" t="s">
        <v>78</v>
      </c>
      <c r="F84" s="153" t="s">
        <v>80</v>
      </c>
      <c r="G84" s="122"/>
      <c r="H84" s="154">
        <v>244</v>
      </c>
      <c r="I84" s="120">
        <v>333.19</v>
      </c>
      <c r="J84" s="45">
        <v>337.15</v>
      </c>
      <c r="K84" s="46"/>
      <c r="L84" s="87">
        <v>337.15</v>
      </c>
      <c r="M84" s="87">
        <v>337.15</v>
      </c>
      <c r="N84" s="45">
        <f t="shared" si="13"/>
        <v>1344.6399999999999</v>
      </c>
      <c r="O84" s="46"/>
    </row>
    <row r="85" spans="1:17" ht="15" customHeight="1">
      <c r="A85" s="216"/>
      <c r="B85" s="216"/>
      <c r="C85" s="217"/>
      <c r="D85" s="39"/>
      <c r="E85" s="123" t="s">
        <v>78</v>
      </c>
      <c r="F85" s="153" t="s">
        <v>80</v>
      </c>
      <c r="G85" s="122"/>
      <c r="H85" s="123">
        <v>121</v>
      </c>
      <c r="I85" s="120">
        <v>1525.73</v>
      </c>
      <c r="J85" s="45">
        <f>1468.2+15.5</f>
        <v>1483.7</v>
      </c>
      <c r="K85" s="46"/>
      <c r="L85" s="87">
        <v>1483.7</v>
      </c>
      <c r="M85" s="87">
        <v>1483.7</v>
      </c>
      <c r="N85" s="45">
        <f t="shared" si="13"/>
        <v>5976.83</v>
      </c>
      <c r="O85" s="46"/>
    </row>
    <row r="86" spans="1:17" ht="15" customHeight="1">
      <c r="A86" s="216"/>
      <c r="B86" s="216"/>
      <c r="C86" s="217"/>
      <c r="D86" s="39"/>
      <c r="E86" s="123" t="s">
        <v>78</v>
      </c>
      <c r="F86" s="153" t="s">
        <v>77</v>
      </c>
      <c r="G86" s="122"/>
      <c r="H86" s="123">
        <v>121</v>
      </c>
      <c r="I86" s="120">
        <v>0</v>
      </c>
      <c r="J86" s="45">
        <v>15.5</v>
      </c>
      <c r="K86" s="46"/>
      <c r="L86" s="87">
        <v>0</v>
      </c>
      <c r="M86" s="87">
        <v>0</v>
      </c>
      <c r="N86" s="45">
        <f t="shared" si="13"/>
        <v>15.5</v>
      </c>
      <c r="O86" s="46"/>
    </row>
    <row r="87" spans="1:17" ht="15" customHeight="1">
      <c r="A87" s="216"/>
      <c r="B87" s="216"/>
      <c r="C87" s="217"/>
      <c r="D87" s="39"/>
      <c r="E87" s="123" t="s">
        <v>72</v>
      </c>
      <c r="F87" s="153" t="s">
        <v>81</v>
      </c>
      <c r="G87" s="122"/>
      <c r="H87" s="123">
        <v>611</v>
      </c>
      <c r="I87" s="120">
        <v>1400.45</v>
      </c>
      <c r="J87" s="45">
        <v>0</v>
      </c>
      <c r="K87" s="46"/>
      <c r="L87" s="87">
        <v>0</v>
      </c>
      <c r="M87" s="87">
        <v>0</v>
      </c>
      <c r="N87" s="45">
        <f t="shared" si="13"/>
        <v>1400.45</v>
      </c>
      <c r="O87" s="46"/>
      <c r="Q87" s="156"/>
    </row>
    <row r="88" spans="1:17" ht="15" customHeight="1">
      <c r="A88" s="216"/>
      <c r="B88" s="216"/>
      <c r="C88" s="217"/>
      <c r="D88" s="39"/>
      <c r="E88" s="123" t="s">
        <v>72</v>
      </c>
      <c r="F88" s="153" t="s">
        <v>82</v>
      </c>
      <c r="G88" s="122"/>
      <c r="H88" s="123">
        <v>611</v>
      </c>
      <c r="I88" s="120">
        <v>124.11</v>
      </c>
      <c r="J88" s="45">
        <v>282.01</v>
      </c>
      <c r="K88" s="46"/>
      <c r="L88" s="87">
        <v>282.01</v>
      </c>
      <c r="M88" s="87">
        <v>282.01</v>
      </c>
      <c r="N88" s="45">
        <f t="shared" si="13"/>
        <v>970.14</v>
      </c>
      <c r="O88" s="46"/>
    </row>
    <row r="89" spans="1:17" ht="15" customHeight="1">
      <c r="A89" s="216"/>
      <c r="B89" s="216"/>
      <c r="C89" s="217"/>
      <c r="D89" s="39"/>
      <c r="E89" s="123" t="s">
        <v>78</v>
      </c>
      <c r="F89" s="153" t="s">
        <v>80</v>
      </c>
      <c r="G89" s="122"/>
      <c r="H89" s="123">
        <v>122</v>
      </c>
      <c r="I89" s="120">
        <v>0</v>
      </c>
      <c r="J89" s="45">
        <v>28.95</v>
      </c>
      <c r="K89" s="46"/>
      <c r="L89" s="87">
        <v>28.95</v>
      </c>
      <c r="M89" s="87">
        <v>28.95</v>
      </c>
      <c r="N89" s="45">
        <f t="shared" si="13"/>
        <v>86.85</v>
      </c>
      <c r="O89" s="46"/>
    </row>
    <row r="90" spans="1:17" ht="15" customHeight="1">
      <c r="A90" s="216"/>
      <c r="B90" s="216"/>
      <c r="C90" s="217"/>
      <c r="D90" s="39"/>
      <c r="E90" s="123" t="s">
        <v>83</v>
      </c>
      <c r="F90" s="153" t="s">
        <v>84</v>
      </c>
      <c r="G90" s="122"/>
      <c r="H90" s="123">
        <v>611</v>
      </c>
      <c r="I90" s="120">
        <v>52.8</v>
      </c>
      <c r="J90" s="45">
        <v>0</v>
      </c>
      <c r="K90" s="46"/>
      <c r="L90" s="87">
        <v>0</v>
      </c>
      <c r="M90" s="87">
        <v>0</v>
      </c>
      <c r="N90" s="45">
        <f t="shared" si="13"/>
        <v>52.8</v>
      </c>
      <c r="O90" s="46"/>
    </row>
    <row r="91" spans="1:17" ht="15" customHeight="1">
      <c r="A91" s="216"/>
      <c r="B91" s="216"/>
      <c r="C91" s="217"/>
      <c r="D91" s="39"/>
      <c r="E91" s="123" t="s">
        <v>28</v>
      </c>
      <c r="F91" s="153" t="s">
        <v>85</v>
      </c>
      <c r="G91" s="122"/>
      <c r="H91" s="123">
        <v>611</v>
      </c>
      <c r="I91" s="120">
        <v>24.3</v>
      </c>
      <c r="J91" s="45">
        <v>0</v>
      </c>
      <c r="K91" s="46"/>
      <c r="L91" s="87">
        <v>0</v>
      </c>
      <c r="M91" s="87">
        <v>0</v>
      </c>
      <c r="N91" s="45">
        <f t="shared" si="13"/>
        <v>24.3</v>
      </c>
      <c r="O91" s="46"/>
    </row>
    <row r="92" spans="1:17" ht="15" customHeight="1">
      <c r="A92" s="216"/>
      <c r="B92" s="216"/>
      <c r="C92" s="217"/>
      <c r="D92" s="39"/>
      <c r="E92" s="123" t="s">
        <v>28</v>
      </c>
      <c r="F92" s="153" t="s">
        <v>85</v>
      </c>
      <c r="G92" s="122"/>
      <c r="H92" s="123">
        <v>621</v>
      </c>
      <c r="I92" s="120">
        <v>7.6</v>
      </c>
      <c r="J92" s="45">
        <v>0</v>
      </c>
      <c r="K92" s="46"/>
      <c r="L92" s="87">
        <v>0</v>
      </c>
      <c r="M92" s="87">
        <v>0</v>
      </c>
      <c r="N92" s="45">
        <f t="shared" si="13"/>
        <v>7.6</v>
      </c>
      <c r="O92" s="46"/>
    </row>
    <row r="93" spans="1:17" ht="15" customHeight="1">
      <c r="A93" s="216"/>
      <c r="B93" s="216"/>
      <c r="C93" s="217"/>
      <c r="D93" s="39"/>
      <c r="E93" s="123" t="s">
        <v>72</v>
      </c>
      <c r="F93" s="153" t="s">
        <v>85</v>
      </c>
      <c r="G93" s="122"/>
      <c r="H93" s="123">
        <v>611</v>
      </c>
      <c r="I93" s="120">
        <v>50.89</v>
      </c>
      <c r="J93" s="45">
        <v>0</v>
      </c>
      <c r="K93" s="46"/>
      <c r="L93" s="87">
        <v>0</v>
      </c>
      <c r="M93" s="87">
        <v>0</v>
      </c>
      <c r="N93" s="45">
        <f t="shared" si="13"/>
        <v>50.89</v>
      </c>
      <c r="O93" s="46"/>
    </row>
    <row r="94" spans="1:17" ht="15" customHeight="1">
      <c r="A94" s="216"/>
      <c r="B94" s="216"/>
      <c r="C94" s="217"/>
      <c r="D94" s="39"/>
      <c r="E94" s="155" t="s">
        <v>72</v>
      </c>
      <c r="F94" s="157" t="s">
        <v>86</v>
      </c>
      <c r="G94" s="158"/>
      <c r="H94" s="155">
        <v>611</v>
      </c>
      <c r="I94" s="97">
        <v>1200</v>
      </c>
      <c r="J94" s="98">
        <v>0</v>
      </c>
      <c r="K94" s="99"/>
      <c r="L94" s="100">
        <v>0</v>
      </c>
      <c r="M94" s="100">
        <v>0</v>
      </c>
      <c r="N94" s="45">
        <f t="shared" si="13"/>
        <v>1200</v>
      </c>
      <c r="O94" s="46"/>
    </row>
    <row r="95" spans="1:17" ht="15" customHeight="1">
      <c r="A95" s="216"/>
      <c r="B95" s="216"/>
      <c r="C95" s="217"/>
      <c r="D95" s="39"/>
      <c r="E95" s="159" t="s">
        <v>78</v>
      </c>
      <c r="F95" s="153" t="s">
        <v>85</v>
      </c>
      <c r="G95" s="122"/>
      <c r="H95" s="123">
        <v>244</v>
      </c>
      <c r="I95" s="97">
        <v>30.3</v>
      </c>
      <c r="J95" s="45">
        <v>0</v>
      </c>
      <c r="K95" s="46"/>
      <c r="L95" s="87">
        <v>0</v>
      </c>
      <c r="M95" s="87">
        <v>0</v>
      </c>
      <c r="N95" s="45">
        <f t="shared" si="13"/>
        <v>30.3</v>
      </c>
      <c r="O95" s="46"/>
    </row>
    <row r="96" spans="1:17" ht="15.75">
      <c r="A96" s="216"/>
      <c r="B96" s="216"/>
      <c r="C96" s="217"/>
      <c r="D96" s="39"/>
      <c r="E96" s="159" t="s">
        <v>72</v>
      </c>
      <c r="F96" s="153" t="s">
        <v>87</v>
      </c>
      <c r="G96" s="122"/>
      <c r="H96" s="123">
        <v>611</v>
      </c>
      <c r="I96" s="97">
        <v>0</v>
      </c>
      <c r="J96" s="45">
        <v>0</v>
      </c>
      <c r="K96" s="46"/>
      <c r="L96" s="87">
        <v>0</v>
      </c>
      <c r="M96" s="87">
        <v>0</v>
      </c>
      <c r="N96" s="45">
        <f t="shared" ref="N96:N99" si="14">I96+J96+L96+M96</f>
        <v>0</v>
      </c>
      <c r="O96" s="46"/>
    </row>
    <row r="97" spans="1:15" ht="15.75">
      <c r="A97" s="216"/>
      <c r="B97" s="216"/>
      <c r="C97" s="217"/>
      <c r="D97" s="39"/>
      <c r="E97" s="159" t="s">
        <v>72</v>
      </c>
      <c r="F97" s="153" t="s">
        <v>116</v>
      </c>
      <c r="G97" s="122"/>
      <c r="H97" s="123">
        <v>612</v>
      </c>
      <c r="I97" s="97">
        <v>0</v>
      </c>
      <c r="J97" s="45">
        <v>200.28</v>
      </c>
      <c r="K97" s="46"/>
      <c r="L97" s="87">
        <v>0</v>
      </c>
      <c r="M97" s="87">
        <v>0</v>
      </c>
      <c r="N97" s="45">
        <f t="shared" si="14"/>
        <v>200.28</v>
      </c>
      <c r="O97" s="46"/>
    </row>
    <row r="98" spans="1:15" ht="15.75">
      <c r="A98" s="216"/>
      <c r="B98" s="216"/>
      <c r="C98" s="217"/>
      <c r="D98" s="39"/>
      <c r="E98" s="159" t="s">
        <v>72</v>
      </c>
      <c r="F98" s="153" t="s">
        <v>88</v>
      </c>
      <c r="G98" s="122"/>
      <c r="H98" s="123">
        <v>612</v>
      </c>
      <c r="I98" s="97">
        <v>0</v>
      </c>
      <c r="J98" s="45">
        <v>2.02</v>
      </c>
      <c r="K98" s="46"/>
      <c r="L98" s="87">
        <v>0</v>
      </c>
      <c r="M98" s="87">
        <v>0</v>
      </c>
      <c r="N98" s="45">
        <f t="shared" si="14"/>
        <v>2.02</v>
      </c>
      <c r="O98" s="46"/>
    </row>
    <row r="99" spans="1:15" ht="16.5" thickBot="1">
      <c r="A99" s="223"/>
      <c r="B99" s="223"/>
      <c r="C99" s="232"/>
      <c r="D99" s="233"/>
      <c r="E99" s="160" t="s">
        <v>72</v>
      </c>
      <c r="F99" s="16" t="s">
        <v>89</v>
      </c>
      <c r="G99" s="17"/>
      <c r="H99" s="138">
        <v>611</v>
      </c>
      <c r="I99" s="161">
        <v>43.17</v>
      </c>
      <c r="J99" s="54">
        <v>0</v>
      </c>
      <c r="K99" s="55"/>
      <c r="L99" s="141">
        <v>0</v>
      </c>
      <c r="M99" s="141">
        <v>0</v>
      </c>
      <c r="N99" s="45">
        <f t="shared" si="14"/>
        <v>43.17</v>
      </c>
      <c r="O99" s="46"/>
    </row>
    <row r="100" spans="1:15" ht="30.75" thickBot="1">
      <c r="A100" s="234" t="s">
        <v>42</v>
      </c>
      <c r="B100" s="227" t="s">
        <v>90</v>
      </c>
      <c r="C100" s="24" t="s">
        <v>44</v>
      </c>
      <c r="D100" s="25" t="s">
        <v>21</v>
      </c>
      <c r="E100" s="30" t="s">
        <v>19</v>
      </c>
      <c r="F100" s="26" t="s">
        <v>19</v>
      </c>
      <c r="G100" s="58"/>
      <c r="H100" s="30" t="s">
        <v>19</v>
      </c>
      <c r="I100" s="231">
        <f>I101</f>
        <v>137.5</v>
      </c>
      <c r="J100" s="64">
        <f>J101</f>
        <v>0</v>
      </c>
      <c r="K100" s="113"/>
      <c r="L100" s="148">
        <f t="shared" ref="L100:M100" si="15">L101</f>
        <v>0</v>
      </c>
      <c r="M100" s="148">
        <f t="shared" si="15"/>
        <v>0</v>
      </c>
      <c r="N100" s="64">
        <f t="shared" ref="N100:N113" si="16">I100+J100+L100+M100</f>
        <v>137.5</v>
      </c>
      <c r="O100" s="113"/>
    </row>
    <row r="101" spans="1:15" ht="114.75" customHeight="1" thickBot="1">
      <c r="A101" s="235"/>
      <c r="B101" s="228"/>
      <c r="C101" s="24" t="s">
        <v>20</v>
      </c>
      <c r="D101" s="25" t="s">
        <v>21</v>
      </c>
      <c r="E101" s="19" t="s">
        <v>28</v>
      </c>
      <c r="F101" s="20" t="s">
        <v>91</v>
      </c>
      <c r="G101" s="22"/>
      <c r="H101" s="19">
        <v>611</v>
      </c>
      <c r="I101" s="162">
        <v>137.5</v>
      </c>
      <c r="J101" s="115">
        <v>0</v>
      </c>
      <c r="K101" s="163"/>
      <c r="L101" s="164">
        <v>0</v>
      </c>
      <c r="M101" s="164">
        <v>0</v>
      </c>
      <c r="N101" s="115">
        <f t="shared" si="16"/>
        <v>137.5</v>
      </c>
      <c r="O101" s="163"/>
    </row>
    <row r="102" spans="1:15" ht="30.75" thickBot="1">
      <c r="A102" s="10" t="s">
        <v>64</v>
      </c>
      <c r="B102" s="10" t="s">
        <v>100</v>
      </c>
      <c r="C102" s="24" t="s">
        <v>44</v>
      </c>
      <c r="D102" s="25" t="s">
        <v>21</v>
      </c>
      <c r="E102" s="30" t="s">
        <v>19</v>
      </c>
      <c r="F102" s="26" t="s">
        <v>19</v>
      </c>
      <c r="G102" s="58"/>
      <c r="H102" s="30" t="s">
        <v>19</v>
      </c>
      <c r="I102" s="151">
        <f>I103+I104+I105+I106+I107+I108+I109+I110+I111+I112+I113</f>
        <v>598.28000000000009</v>
      </c>
      <c r="J102" s="64">
        <f>J103+J104+J105+J106+J107+J108+J109+J110+J111+J112+J113</f>
        <v>0</v>
      </c>
      <c r="K102" s="113"/>
      <c r="L102" s="148">
        <f t="shared" ref="L102:M102" si="17">L103+L104+L105+L106+L107+L108+L109+L110+L111+L112+L113</f>
        <v>0</v>
      </c>
      <c r="M102" s="148">
        <f t="shared" si="17"/>
        <v>0</v>
      </c>
      <c r="N102" s="64">
        <f t="shared" si="16"/>
        <v>598.28000000000009</v>
      </c>
      <c r="O102" s="113"/>
    </row>
    <row r="103" spans="1:15" ht="15.75" customHeight="1">
      <c r="A103" s="216"/>
      <c r="B103" s="216"/>
      <c r="C103" s="10" t="s">
        <v>20</v>
      </c>
      <c r="D103" s="32" t="s">
        <v>21</v>
      </c>
      <c r="E103" s="119" t="s">
        <v>28</v>
      </c>
      <c r="F103" s="11" t="s">
        <v>92</v>
      </c>
      <c r="G103" s="13"/>
      <c r="H103" s="119">
        <v>611</v>
      </c>
      <c r="I103" s="152">
        <v>138.24</v>
      </c>
      <c r="J103" s="37">
        <v>0</v>
      </c>
      <c r="K103" s="38"/>
      <c r="L103" s="95">
        <v>0</v>
      </c>
      <c r="M103" s="95">
        <v>0</v>
      </c>
      <c r="N103" s="37">
        <f t="shared" si="16"/>
        <v>138.24</v>
      </c>
      <c r="O103" s="38"/>
    </row>
    <row r="104" spans="1:15" ht="15" customHeight="1">
      <c r="A104" s="216"/>
      <c r="B104" s="216"/>
      <c r="C104" s="217"/>
      <c r="D104" s="216"/>
      <c r="E104" s="123" t="s">
        <v>28</v>
      </c>
      <c r="F104" s="121" t="s">
        <v>92</v>
      </c>
      <c r="G104" s="122"/>
      <c r="H104" s="123">
        <v>621</v>
      </c>
      <c r="I104" s="120">
        <v>47.62</v>
      </c>
      <c r="J104" s="45">
        <v>0</v>
      </c>
      <c r="K104" s="46"/>
      <c r="L104" s="87">
        <v>0</v>
      </c>
      <c r="M104" s="87">
        <v>0</v>
      </c>
      <c r="N104" s="45">
        <f t="shared" si="16"/>
        <v>47.62</v>
      </c>
      <c r="O104" s="46"/>
    </row>
    <row r="105" spans="1:15">
      <c r="A105" s="216"/>
      <c r="B105" s="216"/>
      <c r="C105" s="217"/>
      <c r="D105" s="216"/>
      <c r="E105" s="123" t="s">
        <v>72</v>
      </c>
      <c r="F105" s="121" t="s">
        <v>92</v>
      </c>
      <c r="G105" s="122"/>
      <c r="H105" s="123">
        <v>611</v>
      </c>
      <c r="I105" s="120">
        <v>102.44</v>
      </c>
      <c r="J105" s="45">
        <v>0</v>
      </c>
      <c r="K105" s="46"/>
      <c r="L105" s="87">
        <v>0</v>
      </c>
      <c r="M105" s="87">
        <v>0</v>
      </c>
      <c r="N105" s="45">
        <f t="shared" si="16"/>
        <v>102.44</v>
      </c>
      <c r="O105" s="46"/>
    </row>
    <row r="106" spans="1:15">
      <c r="A106" s="216"/>
      <c r="B106" s="216"/>
      <c r="C106" s="217"/>
      <c r="D106" s="216"/>
      <c r="E106" s="123" t="s">
        <v>78</v>
      </c>
      <c r="F106" s="121" t="s">
        <v>92</v>
      </c>
      <c r="G106" s="122"/>
      <c r="H106" s="154">
        <v>244</v>
      </c>
      <c r="I106" s="120">
        <v>65</v>
      </c>
      <c r="J106" s="45">
        <v>0</v>
      </c>
      <c r="K106" s="46"/>
      <c r="L106" s="87">
        <v>0</v>
      </c>
      <c r="M106" s="87">
        <v>0</v>
      </c>
      <c r="N106" s="45">
        <f t="shared" si="16"/>
        <v>65</v>
      </c>
      <c r="O106" s="46"/>
    </row>
    <row r="107" spans="1:15">
      <c r="A107" s="216"/>
      <c r="B107" s="216"/>
      <c r="C107" s="217"/>
      <c r="D107" s="216"/>
      <c r="E107" s="123" t="s">
        <v>72</v>
      </c>
      <c r="F107" s="121" t="s">
        <v>93</v>
      </c>
      <c r="G107" s="122"/>
      <c r="H107" s="123">
        <v>611</v>
      </c>
      <c r="I107" s="120">
        <v>55.8</v>
      </c>
      <c r="J107" s="45">
        <v>0</v>
      </c>
      <c r="K107" s="46"/>
      <c r="L107" s="87">
        <v>0</v>
      </c>
      <c r="M107" s="87">
        <v>0</v>
      </c>
      <c r="N107" s="45">
        <f t="shared" si="16"/>
        <v>55.8</v>
      </c>
      <c r="O107" s="46"/>
    </row>
    <row r="108" spans="1:15">
      <c r="A108" s="216"/>
      <c r="B108" s="216"/>
      <c r="C108" s="217"/>
      <c r="D108" s="216"/>
      <c r="E108" s="123" t="s">
        <v>28</v>
      </c>
      <c r="F108" s="121" t="s">
        <v>94</v>
      </c>
      <c r="G108" s="122"/>
      <c r="H108" s="123">
        <v>611</v>
      </c>
      <c r="I108" s="120">
        <v>47.1</v>
      </c>
      <c r="J108" s="45">
        <v>0</v>
      </c>
      <c r="K108" s="46"/>
      <c r="L108" s="87">
        <v>0</v>
      </c>
      <c r="M108" s="87">
        <v>0</v>
      </c>
      <c r="N108" s="45">
        <f t="shared" si="16"/>
        <v>47.1</v>
      </c>
      <c r="O108" s="46"/>
    </row>
    <row r="109" spans="1:15">
      <c r="A109" s="216"/>
      <c r="B109" s="216"/>
      <c r="C109" s="217"/>
      <c r="D109" s="216"/>
      <c r="E109" s="123" t="s">
        <v>28</v>
      </c>
      <c r="F109" s="121" t="s">
        <v>95</v>
      </c>
      <c r="G109" s="122"/>
      <c r="H109" s="123">
        <v>611</v>
      </c>
      <c r="I109" s="120">
        <v>11.78</v>
      </c>
      <c r="J109" s="45">
        <v>0</v>
      </c>
      <c r="K109" s="46"/>
      <c r="L109" s="87">
        <v>0</v>
      </c>
      <c r="M109" s="87">
        <v>0</v>
      </c>
      <c r="N109" s="45">
        <f t="shared" si="16"/>
        <v>11.78</v>
      </c>
      <c r="O109" s="46"/>
    </row>
    <row r="110" spans="1:15">
      <c r="A110" s="216"/>
      <c r="B110" s="216"/>
      <c r="C110" s="217"/>
      <c r="D110" s="216"/>
      <c r="E110" s="123" t="s">
        <v>28</v>
      </c>
      <c r="F110" s="121" t="s">
        <v>96</v>
      </c>
      <c r="G110" s="122"/>
      <c r="H110" s="123">
        <v>611</v>
      </c>
      <c r="I110" s="120">
        <v>130.19999999999999</v>
      </c>
      <c r="J110" s="45">
        <v>0</v>
      </c>
      <c r="K110" s="46"/>
      <c r="L110" s="87">
        <v>0</v>
      </c>
      <c r="M110" s="87">
        <v>0</v>
      </c>
      <c r="N110" s="45">
        <f t="shared" si="16"/>
        <v>130.19999999999999</v>
      </c>
      <c r="O110" s="46"/>
    </row>
    <row r="111" spans="1:15">
      <c r="A111" s="216"/>
      <c r="B111" s="216"/>
      <c r="C111" s="217"/>
      <c r="D111" s="216"/>
      <c r="E111" s="123" t="s">
        <v>28</v>
      </c>
      <c r="F111" s="121" t="s">
        <v>97</v>
      </c>
      <c r="G111" s="122"/>
      <c r="H111" s="123">
        <v>611</v>
      </c>
      <c r="I111" s="120">
        <v>0.1</v>
      </c>
      <c r="J111" s="45">
        <v>0</v>
      </c>
      <c r="K111" s="46"/>
      <c r="L111" s="87">
        <v>0</v>
      </c>
      <c r="M111" s="87">
        <v>0</v>
      </c>
      <c r="N111" s="45">
        <f t="shared" si="16"/>
        <v>0.1</v>
      </c>
      <c r="O111" s="46"/>
    </row>
    <row r="112" spans="1:15">
      <c r="A112" s="216"/>
      <c r="B112" s="216"/>
      <c r="C112" s="217"/>
      <c r="D112" s="216"/>
      <c r="E112" s="123" t="s">
        <v>28</v>
      </c>
      <c r="F112" s="121" t="s">
        <v>98</v>
      </c>
      <c r="G112" s="122"/>
      <c r="H112" s="123">
        <v>611</v>
      </c>
      <c r="I112" s="120">
        <v>0</v>
      </c>
      <c r="J112" s="45">
        <v>0</v>
      </c>
      <c r="K112" s="46"/>
      <c r="L112" s="87">
        <v>0</v>
      </c>
      <c r="M112" s="87">
        <v>0</v>
      </c>
      <c r="N112" s="45">
        <f t="shared" si="16"/>
        <v>0</v>
      </c>
      <c r="O112" s="46"/>
    </row>
    <row r="113" spans="1:15" ht="15.75" thickBot="1">
      <c r="A113" s="223"/>
      <c r="B113" s="223"/>
      <c r="C113" s="232"/>
      <c r="D113" s="223"/>
      <c r="E113" s="138" t="s">
        <v>28</v>
      </c>
      <c r="F113" s="15" t="s">
        <v>99</v>
      </c>
      <c r="G113" s="17"/>
      <c r="H113" s="138">
        <v>611</v>
      </c>
      <c r="I113" s="165">
        <v>0</v>
      </c>
      <c r="J113" s="54">
        <v>0</v>
      </c>
      <c r="K113" s="55"/>
      <c r="L113" s="141">
        <v>0</v>
      </c>
      <c r="M113" s="141">
        <v>0</v>
      </c>
      <c r="N113" s="54">
        <f t="shared" si="16"/>
        <v>0</v>
      </c>
      <c r="O113" s="55"/>
    </row>
    <row r="114" spans="1:15" ht="30.75" thickBot="1">
      <c r="A114" s="10" t="s">
        <v>101</v>
      </c>
      <c r="B114" s="10" t="s">
        <v>102</v>
      </c>
      <c r="C114" s="24" t="s">
        <v>44</v>
      </c>
      <c r="D114" s="166" t="s">
        <v>23</v>
      </c>
      <c r="E114" s="167" t="s">
        <v>19</v>
      </c>
      <c r="F114" s="168" t="s">
        <v>19</v>
      </c>
      <c r="G114" s="65"/>
      <c r="H114" s="169" t="s">
        <v>19</v>
      </c>
      <c r="I114" s="170">
        <f>I115</f>
        <v>586.4</v>
      </c>
      <c r="J114" s="64">
        <f>J115</f>
        <v>207</v>
      </c>
      <c r="K114" s="113"/>
      <c r="L114" s="148">
        <f>L115</f>
        <v>213.20000000000002</v>
      </c>
      <c r="M114" s="148">
        <f>M115</f>
        <v>213.20000000000002</v>
      </c>
      <c r="N114" s="64">
        <f>I114+J114+L114+M114</f>
        <v>1219.8</v>
      </c>
      <c r="O114" s="113"/>
    </row>
    <row r="115" spans="1:15" ht="55.5" customHeight="1" thickBot="1">
      <c r="A115" s="14"/>
      <c r="B115" s="14"/>
      <c r="C115" s="171" t="s">
        <v>22</v>
      </c>
      <c r="D115" s="172" t="s">
        <v>23</v>
      </c>
      <c r="E115" s="30" t="s">
        <v>19</v>
      </c>
      <c r="F115" s="26" t="s">
        <v>19</v>
      </c>
      <c r="G115" s="58"/>
      <c r="H115" s="30" t="s">
        <v>19</v>
      </c>
      <c r="I115" s="116">
        <f>I116+I122</f>
        <v>586.4</v>
      </c>
      <c r="J115" s="70">
        <f>J116+J122</f>
        <v>207</v>
      </c>
      <c r="K115" s="117"/>
      <c r="L115" s="71">
        <f t="shared" ref="L115:M115" si="18">L116+L122</f>
        <v>213.20000000000002</v>
      </c>
      <c r="M115" s="71">
        <f t="shared" si="18"/>
        <v>213.20000000000002</v>
      </c>
      <c r="N115" s="115">
        <f>I115+J115+L115+M115</f>
        <v>1219.8</v>
      </c>
      <c r="O115" s="163"/>
    </row>
    <row r="116" spans="1:15" ht="30.75" thickBot="1">
      <c r="A116" s="32" t="s">
        <v>26</v>
      </c>
      <c r="B116" s="10" t="s">
        <v>103</v>
      </c>
      <c r="C116" s="24" t="s">
        <v>44</v>
      </c>
      <c r="D116" s="25" t="s">
        <v>23</v>
      </c>
      <c r="E116" s="173" t="s">
        <v>19</v>
      </c>
      <c r="F116" s="174" t="s">
        <v>19</v>
      </c>
      <c r="G116" s="61"/>
      <c r="H116" s="173" t="s">
        <v>19</v>
      </c>
      <c r="I116" s="175">
        <f>I117+I118+I119+I120</f>
        <v>276.89999999999998</v>
      </c>
      <c r="J116" s="60">
        <f>J117+J118+J119+J120</f>
        <v>207</v>
      </c>
      <c r="K116" s="111"/>
      <c r="L116" s="112">
        <f t="shared" ref="L116:M116" si="19">L117+L118+L119+L120</f>
        <v>213.20000000000002</v>
      </c>
      <c r="M116" s="112">
        <f t="shared" si="19"/>
        <v>213.20000000000002</v>
      </c>
      <c r="N116" s="64">
        <f>I116+J116+L116+M116</f>
        <v>910.30000000000007</v>
      </c>
      <c r="O116" s="113"/>
    </row>
    <row r="117" spans="1:15" ht="15.75" customHeight="1">
      <c r="A117" s="40"/>
      <c r="B117" s="216"/>
      <c r="C117" s="13" t="s">
        <v>22</v>
      </c>
      <c r="D117" s="32" t="s">
        <v>23</v>
      </c>
      <c r="E117" s="176" t="s">
        <v>104</v>
      </c>
      <c r="F117" s="33" t="s">
        <v>105</v>
      </c>
      <c r="G117" s="143"/>
      <c r="H117" s="80">
        <v>121</v>
      </c>
      <c r="I117" s="69">
        <v>163.47</v>
      </c>
      <c r="J117" s="36">
        <v>186.65</v>
      </c>
      <c r="K117" s="35"/>
      <c r="L117" s="94">
        <v>186.65</v>
      </c>
      <c r="M117" s="95">
        <v>186.65</v>
      </c>
      <c r="N117" s="45">
        <f>I117+J117+L117+M117</f>
        <v>723.42</v>
      </c>
      <c r="O117" s="46"/>
    </row>
    <row r="118" spans="1:15" ht="15" customHeight="1">
      <c r="A118" s="40"/>
      <c r="B118" s="216"/>
      <c r="C118" s="124"/>
      <c r="D118" s="39"/>
      <c r="E118" s="57" t="s">
        <v>104</v>
      </c>
      <c r="F118" s="41" t="s">
        <v>105</v>
      </c>
      <c r="G118" s="81"/>
      <c r="H118" s="28">
        <v>244</v>
      </c>
      <c r="I118" s="96">
        <v>32.43</v>
      </c>
      <c r="J118" s="44">
        <v>20.350000000000001</v>
      </c>
      <c r="K118" s="43"/>
      <c r="L118" s="86">
        <v>26.55</v>
      </c>
      <c r="M118" s="87">
        <v>26.55</v>
      </c>
      <c r="N118" s="45">
        <f t="shared" ref="N118:N120" si="20">I118+J118+L118+M118</f>
        <v>105.88</v>
      </c>
      <c r="O118" s="46"/>
    </row>
    <row r="119" spans="1:15">
      <c r="A119" s="40"/>
      <c r="B119" s="216"/>
      <c r="C119" s="124"/>
      <c r="D119" s="39"/>
      <c r="E119" s="57" t="s">
        <v>104</v>
      </c>
      <c r="F119" s="177" t="s">
        <v>106</v>
      </c>
      <c r="G119" s="158"/>
      <c r="H119" s="155">
        <v>244</v>
      </c>
      <c r="I119" s="97">
        <v>80</v>
      </c>
      <c r="J119" s="98">
        <v>0</v>
      </c>
      <c r="K119" s="99"/>
      <c r="L119" s="100">
        <v>0</v>
      </c>
      <c r="M119" s="101">
        <v>0</v>
      </c>
      <c r="N119" s="45">
        <f t="shared" si="20"/>
        <v>80</v>
      </c>
      <c r="O119" s="46"/>
    </row>
    <row r="120" spans="1:15">
      <c r="A120" s="40"/>
      <c r="B120" s="216"/>
      <c r="C120" s="124"/>
      <c r="D120" s="39"/>
      <c r="E120" s="57" t="s">
        <v>104</v>
      </c>
      <c r="F120" s="177" t="s">
        <v>107</v>
      </c>
      <c r="G120" s="158"/>
      <c r="H120" s="155">
        <v>244</v>
      </c>
      <c r="I120" s="97">
        <v>1</v>
      </c>
      <c r="J120" s="98">
        <v>0</v>
      </c>
      <c r="K120" s="99"/>
      <c r="L120" s="100">
        <v>0</v>
      </c>
      <c r="M120" s="100">
        <v>0</v>
      </c>
      <c r="N120" s="45">
        <f t="shared" si="20"/>
        <v>1</v>
      </c>
      <c r="O120" s="46"/>
    </row>
    <row r="121" spans="1:15" ht="45.75" customHeight="1" thickBot="1">
      <c r="A121" s="49"/>
      <c r="B121" s="223"/>
      <c r="C121" s="236"/>
      <c r="D121" s="233"/>
      <c r="E121" s="178"/>
      <c r="F121" s="179"/>
      <c r="G121" s="180"/>
      <c r="H121" s="181"/>
      <c r="I121" s="182"/>
      <c r="J121" s="183"/>
      <c r="K121" s="184"/>
      <c r="L121" s="185"/>
      <c r="M121" s="186"/>
      <c r="N121" s="187"/>
      <c r="O121" s="188"/>
    </row>
    <row r="122" spans="1:15" ht="30.75" thickBot="1">
      <c r="A122" s="10" t="s">
        <v>42</v>
      </c>
      <c r="B122" s="10" t="s">
        <v>108</v>
      </c>
      <c r="C122" s="24" t="s">
        <v>44</v>
      </c>
      <c r="D122" s="25" t="s">
        <v>23</v>
      </c>
      <c r="E122" s="173" t="s">
        <v>19</v>
      </c>
      <c r="F122" s="174" t="s">
        <v>19</v>
      </c>
      <c r="G122" s="61"/>
      <c r="H122" s="173" t="s">
        <v>19</v>
      </c>
      <c r="I122" s="175">
        <f>I123+I124+I125+I126+I127+I128+I129</f>
        <v>309.5</v>
      </c>
      <c r="J122" s="189">
        <f>J123+J124+J125+J126+J127+J128+J129</f>
        <v>0</v>
      </c>
      <c r="K122" s="190"/>
      <c r="L122" s="191">
        <f t="shared" ref="L122:M122" si="21">L123+L124+L125+L126+L127+L128+L129</f>
        <v>0</v>
      </c>
      <c r="M122" s="191">
        <f t="shared" si="21"/>
        <v>0</v>
      </c>
      <c r="N122" s="192">
        <f t="shared" ref="N122:N129" si="22">I122+J122+L122+M122</f>
        <v>309.5</v>
      </c>
      <c r="O122" s="193"/>
    </row>
    <row r="123" spans="1:15" ht="15.75" customHeight="1">
      <c r="A123" s="216"/>
      <c r="B123" s="216"/>
      <c r="C123" s="10" t="s">
        <v>22</v>
      </c>
      <c r="D123" s="32" t="s">
        <v>23</v>
      </c>
      <c r="E123" s="57" t="s">
        <v>104</v>
      </c>
      <c r="F123" s="33" t="s">
        <v>109</v>
      </c>
      <c r="G123" s="143"/>
      <c r="H123" s="80">
        <v>244</v>
      </c>
      <c r="I123" s="96">
        <v>0</v>
      </c>
      <c r="J123" s="36">
        <v>0</v>
      </c>
      <c r="K123" s="35"/>
      <c r="L123" s="94">
        <v>0</v>
      </c>
      <c r="M123" s="95">
        <v>0</v>
      </c>
      <c r="N123" s="37">
        <f t="shared" si="22"/>
        <v>0</v>
      </c>
      <c r="O123" s="38"/>
    </row>
    <row r="124" spans="1:15" ht="15" customHeight="1">
      <c r="A124" s="216"/>
      <c r="B124" s="216"/>
      <c r="C124" s="217"/>
      <c r="D124" s="39"/>
      <c r="E124" s="57" t="s">
        <v>104</v>
      </c>
      <c r="F124" s="41" t="s">
        <v>110</v>
      </c>
      <c r="G124" s="81"/>
      <c r="H124" s="28">
        <v>244</v>
      </c>
      <c r="I124" s="96">
        <v>262</v>
      </c>
      <c r="J124" s="44">
        <v>0</v>
      </c>
      <c r="K124" s="43"/>
      <c r="L124" s="86">
        <v>0</v>
      </c>
      <c r="M124" s="87">
        <v>0</v>
      </c>
      <c r="N124" s="45">
        <f t="shared" si="22"/>
        <v>262</v>
      </c>
      <c r="O124" s="46"/>
    </row>
    <row r="125" spans="1:15">
      <c r="A125" s="216"/>
      <c r="B125" s="216"/>
      <c r="C125" s="217"/>
      <c r="D125" s="39"/>
      <c r="E125" s="57" t="s">
        <v>104</v>
      </c>
      <c r="F125" s="41" t="s">
        <v>111</v>
      </c>
      <c r="G125" s="81"/>
      <c r="H125" s="28">
        <v>244</v>
      </c>
      <c r="I125" s="96">
        <v>2.62</v>
      </c>
      <c r="J125" s="44">
        <v>0</v>
      </c>
      <c r="K125" s="43"/>
      <c r="L125" s="86">
        <v>0</v>
      </c>
      <c r="M125" s="87">
        <v>0</v>
      </c>
      <c r="N125" s="45">
        <f t="shared" si="22"/>
        <v>2.62</v>
      </c>
      <c r="O125" s="46"/>
    </row>
    <row r="126" spans="1:15">
      <c r="A126" s="216"/>
      <c r="B126" s="216"/>
      <c r="C126" s="217"/>
      <c r="D126" s="39"/>
      <c r="E126" s="57" t="s">
        <v>104</v>
      </c>
      <c r="F126" s="41" t="s">
        <v>112</v>
      </c>
      <c r="G126" s="81"/>
      <c r="H126" s="28">
        <v>244</v>
      </c>
      <c r="I126" s="96">
        <v>39</v>
      </c>
      <c r="J126" s="44">
        <v>0</v>
      </c>
      <c r="K126" s="43"/>
      <c r="L126" s="86">
        <v>0</v>
      </c>
      <c r="M126" s="87">
        <v>0</v>
      </c>
      <c r="N126" s="45">
        <f t="shared" si="22"/>
        <v>39</v>
      </c>
      <c r="O126" s="46"/>
    </row>
    <row r="127" spans="1:15">
      <c r="A127" s="216"/>
      <c r="B127" s="216"/>
      <c r="C127" s="217"/>
      <c r="D127" s="39"/>
      <c r="E127" s="57" t="s">
        <v>104</v>
      </c>
      <c r="F127" s="41" t="s">
        <v>113</v>
      </c>
      <c r="G127" s="81"/>
      <c r="H127" s="28">
        <v>244</v>
      </c>
      <c r="I127" s="96">
        <v>3.9</v>
      </c>
      <c r="J127" s="44">
        <v>0</v>
      </c>
      <c r="K127" s="43"/>
      <c r="L127" s="86">
        <v>0</v>
      </c>
      <c r="M127" s="87">
        <v>0</v>
      </c>
      <c r="N127" s="45">
        <f t="shared" si="22"/>
        <v>3.9</v>
      </c>
      <c r="O127" s="46"/>
    </row>
    <row r="128" spans="1:15">
      <c r="A128" s="216"/>
      <c r="B128" s="216"/>
      <c r="C128" s="217"/>
      <c r="D128" s="39"/>
      <c r="E128" s="57" t="s">
        <v>104</v>
      </c>
      <c r="F128" s="41" t="s">
        <v>114</v>
      </c>
      <c r="G128" s="81"/>
      <c r="H128" s="28">
        <v>244</v>
      </c>
      <c r="I128" s="96">
        <v>1.8</v>
      </c>
      <c r="J128" s="44">
        <v>0</v>
      </c>
      <c r="K128" s="43"/>
      <c r="L128" s="86">
        <v>0</v>
      </c>
      <c r="M128" s="87">
        <v>0</v>
      </c>
      <c r="N128" s="45">
        <f t="shared" si="22"/>
        <v>1.8</v>
      </c>
      <c r="O128" s="46"/>
    </row>
    <row r="129" spans="1:15">
      <c r="A129" s="216"/>
      <c r="B129" s="216"/>
      <c r="C129" s="217"/>
      <c r="D129" s="39"/>
      <c r="E129" s="57" t="s">
        <v>104</v>
      </c>
      <c r="F129" s="41" t="s">
        <v>115</v>
      </c>
      <c r="G129" s="81"/>
      <c r="H129" s="28">
        <v>244</v>
      </c>
      <c r="I129" s="96">
        <v>0.18</v>
      </c>
      <c r="J129" s="44">
        <v>0</v>
      </c>
      <c r="K129" s="43"/>
      <c r="L129" s="86">
        <v>0</v>
      </c>
      <c r="M129" s="87">
        <v>0</v>
      </c>
      <c r="N129" s="45">
        <f t="shared" si="22"/>
        <v>0.18</v>
      </c>
      <c r="O129" s="46"/>
    </row>
    <row r="130" spans="1:15" ht="15.75" thickBot="1">
      <c r="A130" s="223"/>
      <c r="B130" s="223"/>
      <c r="C130" s="232"/>
      <c r="D130" s="233"/>
      <c r="E130" s="194"/>
      <c r="F130" s="195"/>
      <c r="G130" s="196"/>
      <c r="H130" s="197"/>
      <c r="I130" s="198"/>
      <c r="J130" s="199"/>
      <c r="K130" s="200"/>
      <c r="L130" s="201"/>
      <c r="M130" s="202"/>
      <c r="N130" s="203"/>
      <c r="O130" s="204"/>
    </row>
    <row r="134" spans="1:15" ht="16.5">
      <c r="A134" s="205" t="s">
        <v>118</v>
      </c>
    </row>
    <row r="135" spans="1:15" ht="16.5">
      <c r="A135" s="205" t="s">
        <v>119</v>
      </c>
      <c r="F135" s="206" t="s">
        <v>120</v>
      </c>
    </row>
  </sheetData>
  <mergeCells count="412">
    <mergeCell ref="M14:M18"/>
    <mergeCell ref="N14:O18"/>
    <mergeCell ref="H2:O6"/>
    <mergeCell ref="A7:O7"/>
    <mergeCell ref="A9:A11"/>
    <mergeCell ref="B9:B11"/>
    <mergeCell ref="C9:C11"/>
    <mergeCell ref="D9:H10"/>
    <mergeCell ref="I9:O9"/>
    <mergeCell ref="I10:O10"/>
    <mergeCell ref="F11:G11"/>
    <mergeCell ref="J11:K11"/>
    <mergeCell ref="N11:O11"/>
    <mergeCell ref="A19:A20"/>
    <mergeCell ref="B19:B20"/>
    <mergeCell ref="F19:G19"/>
    <mergeCell ref="J19:K19"/>
    <mergeCell ref="N19:O19"/>
    <mergeCell ref="F20:G20"/>
    <mergeCell ref="D14:D18"/>
    <mergeCell ref="E14:E18"/>
    <mergeCell ref="F14:G18"/>
    <mergeCell ref="H14:H18"/>
    <mergeCell ref="I14:I18"/>
    <mergeCell ref="J14:K18"/>
    <mergeCell ref="J20:K20"/>
    <mergeCell ref="N20:O20"/>
    <mergeCell ref="A12:A18"/>
    <mergeCell ref="B12:B18"/>
    <mergeCell ref="F12:G12"/>
    <mergeCell ref="J12:K12"/>
    <mergeCell ref="N12:O12"/>
    <mergeCell ref="F13:G13"/>
    <mergeCell ref="J13:K13"/>
    <mergeCell ref="N13:O13"/>
    <mergeCell ref="C14:C18"/>
    <mergeCell ref="L14:L18"/>
    <mergeCell ref="A21:A34"/>
    <mergeCell ref="B21:B34"/>
    <mergeCell ref="F21:G21"/>
    <mergeCell ref="J21:K21"/>
    <mergeCell ref="N21:O21"/>
    <mergeCell ref="C22:C34"/>
    <mergeCell ref="D22:D34"/>
    <mergeCell ref="F22:G22"/>
    <mergeCell ref="F25:G25"/>
    <mergeCell ref="J25:K25"/>
    <mergeCell ref="N25:O25"/>
    <mergeCell ref="F26:G26"/>
    <mergeCell ref="J26:K26"/>
    <mergeCell ref="N26:O26"/>
    <mergeCell ref="J22:K22"/>
    <mergeCell ref="N22:O22"/>
    <mergeCell ref="F23:G23"/>
    <mergeCell ref="J23:K23"/>
    <mergeCell ref="N23:O23"/>
    <mergeCell ref="F24:G24"/>
    <mergeCell ref="J24:K24"/>
    <mergeCell ref="N24:O24"/>
    <mergeCell ref="F29:G29"/>
    <mergeCell ref="J29:K29"/>
    <mergeCell ref="N29:O29"/>
    <mergeCell ref="F30:G30"/>
    <mergeCell ref="J30:K30"/>
    <mergeCell ref="N30:O30"/>
    <mergeCell ref="F27:G27"/>
    <mergeCell ref="J27:K27"/>
    <mergeCell ref="N27:O27"/>
    <mergeCell ref="F28:G28"/>
    <mergeCell ref="J28:K28"/>
    <mergeCell ref="N28:O28"/>
    <mergeCell ref="F33:G33"/>
    <mergeCell ref="J33:K33"/>
    <mergeCell ref="N33:O33"/>
    <mergeCell ref="F34:G34"/>
    <mergeCell ref="J34:K34"/>
    <mergeCell ref="N34:O34"/>
    <mergeCell ref="F31:G31"/>
    <mergeCell ref="J31:K31"/>
    <mergeCell ref="N31:O31"/>
    <mergeCell ref="F32:G32"/>
    <mergeCell ref="J32:K32"/>
    <mergeCell ref="N32:O32"/>
    <mergeCell ref="F40:G40"/>
    <mergeCell ref="J40:K40"/>
    <mergeCell ref="N40:O40"/>
    <mergeCell ref="F37:G37"/>
    <mergeCell ref="J37:K37"/>
    <mergeCell ref="N37:O37"/>
    <mergeCell ref="F38:G38"/>
    <mergeCell ref="J38:K38"/>
    <mergeCell ref="N38:O38"/>
    <mergeCell ref="A42:A44"/>
    <mergeCell ref="B42:B44"/>
    <mergeCell ref="F42:G42"/>
    <mergeCell ref="J42:K42"/>
    <mergeCell ref="N42:O42"/>
    <mergeCell ref="F43:G43"/>
    <mergeCell ref="J43:K43"/>
    <mergeCell ref="A35:A41"/>
    <mergeCell ref="B35:B41"/>
    <mergeCell ref="F35:G35"/>
    <mergeCell ref="J35:K35"/>
    <mergeCell ref="N35:O35"/>
    <mergeCell ref="C36:C41"/>
    <mergeCell ref="D36:D41"/>
    <mergeCell ref="F36:G36"/>
    <mergeCell ref="J36:K36"/>
    <mergeCell ref="N36:O36"/>
    <mergeCell ref="N43:O43"/>
    <mergeCell ref="F44:G44"/>
    <mergeCell ref="J44:K44"/>
    <mergeCell ref="N44:O44"/>
    <mergeCell ref="F39:G39"/>
    <mergeCell ref="J39:K39"/>
    <mergeCell ref="N39:O39"/>
    <mergeCell ref="N48:O48"/>
    <mergeCell ref="F53:G53"/>
    <mergeCell ref="J53:K53"/>
    <mergeCell ref="F41:G41"/>
    <mergeCell ref="J41:K41"/>
    <mergeCell ref="N41:O41"/>
    <mergeCell ref="F51:G51"/>
    <mergeCell ref="J51:K51"/>
    <mergeCell ref="N51:O51"/>
    <mergeCell ref="F52:G52"/>
    <mergeCell ref="J52:K52"/>
    <mergeCell ref="N52:O52"/>
    <mergeCell ref="A45:A55"/>
    <mergeCell ref="B45:B55"/>
    <mergeCell ref="F45:G45"/>
    <mergeCell ref="J45:K45"/>
    <mergeCell ref="N45:O45"/>
    <mergeCell ref="C46:C55"/>
    <mergeCell ref="F49:G49"/>
    <mergeCell ref="J49:K49"/>
    <mergeCell ref="N49:O49"/>
    <mergeCell ref="F50:G50"/>
    <mergeCell ref="J50:K50"/>
    <mergeCell ref="N50:O50"/>
    <mergeCell ref="D46:D55"/>
    <mergeCell ref="F46:G46"/>
    <mergeCell ref="J46:K46"/>
    <mergeCell ref="N46:O46"/>
    <mergeCell ref="F47:G47"/>
    <mergeCell ref="J47:K47"/>
    <mergeCell ref="F55:G55"/>
    <mergeCell ref="J55:K55"/>
    <mergeCell ref="N55:O55"/>
    <mergeCell ref="N47:O47"/>
    <mergeCell ref="F48:G48"/>
    <mergeCell ref="J48:K48"/>
    <mergeCell ref="F56:G56"/>
    <mergeCell ref="J56:K56"/>
    <mergeCell ref="N56:O56"/>
    <mergeCell ref="N53:O53"/>
    <mergeCell ref="F54:G54"/>
    <mergeCell ref="J54:K54"/>
    <mergeCell ref="N54:O54"/>
    <mergeCell ref="N59:O59"/>
    <mergeCell ref="F60:G60"/>
    <mergeCell ref="J60:K60"/>
    <mergeCell ref="N60:O60"/>
    <mergeCell ref="F57:G57"/>
    <mergeCell ref="J57:K57"/>
    <mergeCell ref="N57:O57"/>
    <mergeCell ref="F58:G58"/>
    <mergeCell ref="J58:K58"/>
    <mergeCell ref="N58:O58"/>
    <mergeCell ref="A56:A69"/>
    <mergeCell ref="B56:B69"/>
    <mergeCell ref="C57:C66"/>
    <mergeCell ref="D57:D66"/>
    <mergeCell ref="F65:G65"/>
    <mergeCell ref="J65:K65"/>
    <mergeCell ref="N65:O65"/>
    <mergeCell ref="F66:G66"/>
    <mergeCell ref="J66:K66"/>
    <mergeCell ref="N66:O66"/>
    <mergeCell ref="F63:G63"/>
    <mergeCell ref="J63:K63"/>
    <mergeCell ref="N63:O63"/>
    <mergeCell ref="F64:G64"/>
    <mergeCell ref="J64:K64"/>
    <mergeCell ref="N64:O64"/>
    <mergeCell ref="F61:G61"/>
    <mergeCell ref="J61:K61"/>
    <mergeCell ref="N61:O61"/>
    <mergeCell ref="F62:G62"/>
    <mergeCell ref="J62:K62"/>
    <mergeCell ref="N62:O62"/>
    <mergeCell ref="F59:G59"/>
    <mergeCell ref="J59:K59"/>
    <mergeCell ref="C67:C69"/>
    <mergeCell ref="F67:G67"/>
    <mergeCell ref="J67:K67"/>
    <mergeCell ref="N67:O67"/>
    <mergeCell ref="F68:G68"/>
    <mergeCell ref="J68:K68"/>
    <mergeCell ref="N68:O68"/>
    <mergeCell ref="F69:G69"/>
    <mergeCell ref="J69:K69"/>
    <mergeCell ref="N69:O69"/>
    <mergeCell ref="A72:A73"/>
    <mergeCell ref="B72:B73"/>
    <mergeCell ref="F72:G72"/>
    <mergeCell ref="J72:K72"/>
    <mergeCell ref="N72:O72"/>
    <mergeCell ref="F73:G73"/>
    <mergeCell ref="J73:K73"/>
    <mergeCell ref="N73:O73"/>
    <mergeCell ref="A70:A71"/>
    <mergeCell ref="B70:B71"/>
    <mergeCell ref="F70:G70"/>
    <mergeCell ref="J70:K70"/>
    <mergeCell ref="N70:O70"/>
    <mergeCell ref="F71:G71"/>
    <mergeCell ref="J71:K71"/>
    <mergeCell ref="N71:O71"/>
    <mergeCell ref="F78:G78"/>
    <mergeCell ref="J78:K78"/>
    <mergeCell ref="N78:O78"/>
    <mergeCell ref="F79:G79"/>
    <mergeCell ref="J79:K79"/>
    <mergeCell ref="N79:O79"/>
    <mergeCell ref="A74:A75"/>
    <mergeCell ref="B74:B75"/>
    <mergeCell ref="F74:G74"/>
    <mergeCell ref="J74:K74"/>
    <mergeCell ref="N74:O74"/>
    <mergeCell ref="F75:G75"/>
    <mergeCell ref="J75:K75"/>
    <mergeCell ref="N75:O75"/>
    <mergeCell ref="F82:G82"/>
    <mergeCell ref="J82:K82"/>
    <mergeCell ref="N82:O82"/>
    <mergeCell ref="F83:G83"/>
    <mergeCell ref="J83:K83"/>
    <mergeCell ref="N83:O83"/>
    <mergeCell ref="F80:G80"/>
    <mergeCell ref="J80:K80"/>
    <mergeCell ref="N80:O80"/>
    <mergeCell ref="F81:G81"/>
    <mergeCell ref="J81:K81"/>
    <mergeCell ref="N81:O81"/>
    <mergeCell ref="F86:G86"/>
    <mergeCell ref="J86:K86"/>
    <mergeCell ref="N86:O86"/>
    <mergeCell ref="F87:G87"/>
    <mergeCell ref="J87:K87"/>
    <mergeCell ref="N87:O87"/>
    <mergeCell ref="F84:G84"/>
    <mergeCell ref="J84:K84"/>
    <mergeCell ref="N84:O84"/>
    <mergeCell ref="F85:G85"/>
    <mergeCell ref="J85:K85"/>
    <mergeCell ref="N85:O85"/>
    <mergeCell ref="F90:G90"/>
    <mergeCell ref="J90:K90"/>
    <mergeCell ref="N90:O90"/>
    <mergeCell ref="F91:G91"/>
    <mergeCell ref="J91:K91"/>
    <mergeCell ref="N91:O91"/>
    <mergeCell ref="F88:G88"/>
    <mergeCell ref="J88:K88"/>
    <mergeCell ref="N88:O88"/>
    <mergeCell ref="F89:G89"/>
    <mergeCell ref="J89:K89"/>
    <mergeCell ref="N89:O89"/>
    <mergeCell ref="N94:O94"/>
    <mergeCell ref="F95:G95"/>
    <mergeCell ref="J95:K95"/>
    <mergeCell ref="N95:O95"/>
    <mergeCell ref="F92:G92"/>
    <mergeCell ref="J92:K92"/>
    <mergeCell ref="N92:O92"/>
    <mergeCell ref="F93:G93"/>
    <mergeCell ref="J93:K93"/>
    <mergeCell ref="N93:O93"/>
    <mergeCell ref="F98:G98"/>
    <mergeCell ref="J98:K98"/>
    <mergeCell ref="N98:O98"/>
    <mergeCell ref="F99:G99"/>
    <mergeCell ref="J99:K99"/>
    <mergeCell ref="N99:O99"/>
    <mergeCell ref="A76:A99"/>
    <mergeCell ref="B76:B99"/>
    <mergeCell ref="F76:G76"/>
    <mergeCell ref="J76:K76"/>
    <mergeCell ref="N76:O76"/>
    <mergeCell ref="C77:C99"/>
    <mergeCell ref="D77:D99"/>
    <mergeCell ref="F77:G77"/>
    <mergeCell ref="J77:K77"/>
    <mergeCell ref="N77:O77"/>
    <mergeCell ref="F96:G96"/>
    <mergeCell ref="J96:K96"/>
    <mergeCell ref="N96:O96"/>
    <mergeCell ref="F97:G97"/>
    <mergeCell ref="J97:K97"/>
    <mergeCell ref="N97:O97"/>
    <mergeCell ref="F94:G94"/>
    <mergeCell ref="J94:K94"/>
    <mergeCell ref="F104:G104"/>
    <mergeCell ref="J104:K104"/>
    <mergeCell ref="N104:O104"/>
    <mergeCell ref="F105:G105"/>
    <mergeCell ref="J105:K105"/>
    <mergeCell ref="N105:O105"/>
    <mergeCell ref="A100:A101"/>
    <mergeCell ref="B100:B101"/>
    <mergeCell ref="F100:G100"/>
    <mergeCell ref="J100:K100"/>
    <mergeCell ref="N100:O100"/>
    <mergeCell ref="F101:G101"/>
    <mergeCell ref="J101:K101"/>
    <mergeCell ref="N101:O101"/>
    <mergeCell ref="N108:O108"/>
    <mergeCell ref="F109:G109"/>
    <mergeCell ref="J109:K109"/>
    <mergeCell ref="N109:O109"/>
    <mergeCell ref="F106:G106"/>
    <mergeCell ref="J106:K106"/>
    <mergeCell ref="N106:O106"/>
    <mergeCell ref="F107:G107"/>
    <mergeCell ref="J107:K107"/>
    <mergeCell ref="N107:O107"/>
    <mergeCell ref="F112:G112"/>
    <mergeCell ref="J112:K112"/>
    <mergeCell ref="N112:O112"/>
    <mergeCell ref="F113:G113"/>
    <mergeCell ref="J113:K113"/>
    <mergeCell ref="N113:O113"/>
    <mergeCell ref="A102:A113"/>
    <mergeCell ref="B102:B113"/>
    <mergeCell ref="F102:G102"/>
    <mergeCell ref="J102:K102"/>
    <mergeCell ref="N102:O102"/>
    <mergeCell ref="C103:C113"/>
    <mergeCell ref="D103:D113"/>
    <mergeCell ref="F103:G103"/>
    <mergeCell ref="J103:K103"/>
    <mergeCell ref="N103:O103"/>
    <mergeCell ref="F110:G110"/>
    <mergeCell ref="J110:K110"/>
    <mergeCell ref="N110:O110"/>
    <mergeCell ref="F111:G111"/>
    <mergeCell ref="J111:K111"/>
    <mergeCell ref="N111:O111"/>
    <mergeCell ref="F108:G108"/>
    <mergeCell ref="J108:K108"/>
    <mergeCell ref="J118:K118"/>
    <mergeCell ref="N118:O118"/>
    <mergeCell ref="F119:G119"/>
    <mergeCell ref="J119:K119"/>
    <mergeCell ref="N119:O119"/>
    <mergeCell ref="A114:A115"/>
    <mergeCell ref="B114:B115"/>
    <mergeCell ref="F114:G114"/>
    <mergeCell ref="J114:K114"/>
    <mergeCell ref="N114:O114"/>
    <mergeCell ref="F115:G115"/>
    <mergeCell ref="J115:K115"/>
    <mergeCell ref="N115:O115"/>
    <mergeCell ref="J124:K124"/>
    <mergeCell ref="N124:O124"/>
    <mergeCell ref="F125:G125"/>
    <mergeCell ref="J125:K125"/>
    <mergeCell ref="N125:O125"/>
    <mergeCell ref="F130:G130"/>
    <mergeCell ref="J130:K130"/>
    <mergeCell ref="A116:A121"/>
    <mergeCell ref="B116:B121"/>
    <mergeCell ref="F116:G116"/>
    <mergeCell ref="J116:K116"/>
    <mergeCell ref="N116:O116"/>
    <mergeCell ref="C117:C121"/>
    <mergeCell ref="D117:D121"/>
    <mergeCell ref="F117:G117"/>
    <mergeCell ref="J117:K117"/>
    <mergeCell ref="N117:O117"/>
    <mergeCell ref="F120:G120"/>
    <mergeCell ref="J120:K120"/>
    <mergeCell ref="N120:O120"/>
    <mergeCell ref="F121:G121"/>
    <mergeCell ref="J121:K121"/>
    <mergeCell ref="N121:O121"/>
    <mergeCell ref="F118:G118"/>
    <mergeCell ref="N130:O130"/>
    <mergeCell ref="F128:G128"/>
    <mergeCell ref="J128:K128"/>
    <mergeCell ref="N128:O128"/>
    <mergeCell ref="F129:G129"/>
    <mergeCell ref="J129:K129"/>
    <mergeCell ref="N129:O129"/>
    <mergeCell ref="A122:A130"/>
    <mergeCell ref="B122:B130"/>
    <mergeCell ref="F122:G122"/>
    <mergeCell ref="J122:K122"/>
    <mergeCell ref="N122:O122"/>
    <mergeCell ref="C123:C130"/>
    <mergeCell ref="D123:D130"/>
    <mergeCell ref="F123:G123"/>
    <mergeCell ref="J123:K123"/>
    <mergeCell ref="N123:O123"/>
    <mergeCell ref="F126:G126"/>
    <mergeCell ref="J126:K126"/>
    <mergeCell ref="N126:O126"/>
    <mergeCell ref="F127:G127"/>
    <mergeCell ref="J127:K127"/>
    <mergeCell ref="N127:O127"/>
    <mergeCell ref="F124:G124"/>
  </mergeCells>
  <pageMargins left="0.31496062992125984" right="0.31496062992125984" top="0.15748031496062992" bottom="0.15748031496062992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2018г.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2015-11-03T06:36:18Z</dcterms:modified>
</cp:coreProperties>
</file>