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9320" windowHeight="10110" activeTab="1"/>
  </bookViews>
  <sheets>
    <sheet name="Ст. ед. работы 2022,2023 год" sheetId="3" r:id="rId1"/>
    <sheet name="2022,2023,2024 год " sheetId="5" r:id="rId2"/>
  </sheets>
  <definedNames>
    <definedName name="_xlnm.Print_Area" localSheetId="1">'2022,2023,2024 год '!$A$1:$Q$30</definedName>
    <definedName name="_xlnm.Print_Area" localSheetId="0">'Ст. ед. работы 2022,2023 год'!$A$1:$K$16</definedName>
  </definedNames>
  <calcPr calcId="125725"/>
</workbook>
</file>

<file path=xl/calcChain.xml><?xml version="1.0" encoding="utf-8"?>
<calcChain xmlns="http://schemas.openxmlformats.org/spreadsheetml/2006/main">
  <c r="J7" i="3"/>
  <c r="H7"/>
  <c r="K22" i="5" l="1"/>
  <c r="I22" s="1"/>
  <c r="J22" s="1"/>
  <c r="K21"/>
  <c r="K20"/>
  <c r="K19"/>
  <c r="K18"/>
  <c r="K17"/>
  <c r="K16"/>
  <c r="K15"/>
  <c r="K14"/>
  <c r="K13"/>
  <c r="K12"/>
  <c r="K11"/>
  <c r="K10"/>
  <c r="K9"/>
  <c r="K8"/>
  <c r="K7"/>
  <c r="H8" l="1"/>
  <c r="J8" s="1"/>
  <c r="H9"/>
  <c r="H10"/>
  <c r="J10" s="1"/>
  <c r="H11"/>
  <c r="H12"/>
  <c r="J12" s="1"/>
  <c r="H13"/>
  <c r="H14"/>
  <c r="J14" s="1"/>
  <c r="H15"/>
  <c r="H16"/>
  <c r="J16" s="1"/>
  <c r="H17"/>
  <c r="H18"/>
  <c r="J18" s="1"/>
  <c r="H19"/>
  <c r="H20"/>
  <c r="J20" s="1"/>
  <c r="H21"/>
  <c r="H7"/>
  <c r="J7" s="1"/>
  <c r="K23"/>
  <c r="F7" i="3"/>
  <c r="J21" i="5"/>
  <c r="J19"/>
  <c r="J17"/>
  <c r="J15"/>
  <c r="J13"/>
  <c r="J11"/>
  <c r="J9"/>
  <c r="J23" l="1"/>
  <c r="L7"/>
  <c r="O21"/>
  <c r="L21"/>
  <c r="L20"/>
  <c r="L19"/>
  <c r="N19" s="1"/>
  <c r="L18"/>
  <c r="L17"/>
  <c r="L16"/>
  <c r="L15"/>
  <c r="L14"/>
  <c r="N14" s="1"/>
  <c r="L13"/>
  <c r="O13" s="1"/>
  <c r="Q13" s="1"/>
  <c r="L12"/>
  <c r="L11"/>
  <c r="L10"/>
  <c r="L9"/>
  <c r="L8"/>
  <c r="O19"/>
  <c r="Q19" s="1"/>
  <c r="N13" l="1"/>
  <c r="O14"/>
  <c r="Q14" s="1"/>
  <c r="P22"/>
  <c r="Q22" s="1"/>
  <c r="N22"/>
  <c r="Q21" l="1"/>
  <c r="N21"/>
  <c r="N12" l="1"/>
  <c r="N7" l="1"/>
  <c r="O16" l="1"/>
  <c r="O17" l="1"/>
  <c r="Q17" s="1"/>
  <c r="O15"/>
  <c r="Q15" s="1"/>
  <c r="N15"/>
  <c r="N17"/>
  <c r="O18"/>
  <c r="Q18" s="1"/>
  <c r="N18"/>
  <c r="Q16"/>
  <c r="O12"/>
  <c r="Q12" s="1"/>
  <c r="N11"/>
  <c r="N20"/>
  <c r="N10"/>
  <c r="O9"/>
  <c r="Q9" s="1"/>
  <c r="N8"/>
  <c r="O7"/>
  <c r="Q7" s="1"/>
  <c r="N23" l="1"/>
  <c r="Q23" s="1"/>
  <c r="O20"/>
  <c r="Q20" s="1"/>
  <c r="N16"/>
  <c r="O11"/>
  <c r="Q11" s="1"/>
  <c r="O10"/>
  <c r="Q10" s="1"/>
  <c r="N9"/>
  <c r="O8"/>
  <c r="Q8" s="1"/>
</calcChain>
</file>

<file path=xl/sharedStrings.xml><?xml version="1.0" encoding="utf-8"?>
<sst xmlns="http://schemas.openxmlformats.org/spreadsheetml/2006/main" count="144" uniqueCount="69">
  <si>
    <t>Уникальный номер реестровой записи</t>
  </si>
  <si>
    <t>№  п/п</t>
  </si>
  <si>
    <t>1.</t>
  </si>
  <si>
    <t xml:space="preserve">Единица измерения </t>
  </si>
  <si>
    <t>Итого</t>
  </si>
  <si>
    <t>Объм финансового обеспечения (руб.)</t>
  </si>
  <si>
    <t>Объем выполняемой услуги</t>
  </si>
  <si>
    <t>Спортивная подготовка по неолимпийским видам спорта- пауэрлифтинг тренировочный этап (этап спортивной специализации)</t>
  </si>
  <si>
    <t>Наименование услуги и работы</t>
  </si>
  <si>
    <t>Спортивная подготовка по олимпийским видам спорта-легкая атлетика (этап начальной подготовки)</t>
  </si>
  <si>
    <t>Число лиц, прошедших спортивную подготовку на этапах спортивной подготовки (чел.)</t>
  </si>
  <si>
    <t>Спортивная подготовка по олимпийским видам спорта-лыжные гонки (этап начальной подготовки)</t>
  </si>
  <si>
    <t>Спортивная подготовка по неолимпийским видам спорта- пауэрлифтинг (этап начальной подготовки)</t>
  </si>
  <si>
    <t>Количество лиц обучающихся (чел.)</t>
  </si>
  <si>
    <t>Организация и обеспечение подготовки спортивного резерва</t>
  </si>
  <si>
    <t>Р.03.1.0022.0001.001</t>
  </si>
  <si>
    <t>Наименование работы</t>
  </si>
  <si>
    <t>Объем выполняемой работы</t>
  </si>
  <si>
    <t>Стоимость единицы работы (руб.)</t>
  </si>
  <si>
    <t>_</t>
  </si>
  <si>
    <t>Базовый норматив затрат на оказание услуги (руб.)</t>
  </si>
  <si>
    <t>Стоимость еденицы работы (руб.)</t>
  </si>
  <si>
    <t>2020 год</t>
  </si>
  <si>
    <t>931900О.99.0.БВ28АА45000</t>
  </si>
  <si>
    <t>931900О.99.0.БВ28АА46000</t>
  </si>
  <si>
    <t>931900О.99.0.БВ28АБ65000</t>
  </si>
  <si>
    <t>Коэффициент выравнивания</t>
  </si>
  <si>
    <t>Спортивная подготовка по олимпийским видам волейбол (этап начальной подготовки)</t>
  </si>
  <si>
    <t>Спортивная подготовка по олимпийским видам волейбол тренировочный этап (этап спортивной специализации)</t>
  </si>
  <si>
    <t>Спортивная подготовка по олимпийским видам спорта-легкая атлетика тренировочный этап (этап спортивной специализации)</t>
  </si>
  <si>
    <t>Спортивная подготовка по олимпийским видам спорта-лыжные гонки тренировочный этап (этап спортивной специализации)</t>
  </si>
  <si>
    <t>Спортивная подготовка по олимпийским видам хоккей (этап начальной подготовки)</t>
  </si>
  <si>
    <t>Спортивная подготовка по олимпийским видам хоккей тренировочный этап (этап спортивной специализации)</t>
  </si>
  <si>
    <t>2022 год</t>
  </si>
  <si>
    <t xml:space="preserve">2022 год </t>
  </si>
  <si>
    <t>931900O.99.0.БВ27АА55001</t>
  </si>
  <si>
    <t>931900O.99.0.БВ27АА56001</t>
  </si>
  <si>
    <t>931900O.99.0.БВ27АБ05001</t>
  </si>
  <si>
    <t>931900O.99.0.БВ27АБ06001</t>
  </si>
  <si>
    <t>931900О.99.0.БВ27АБ15001</t>
  </si>
  <si>
    <t>931900О.99.0.БВ27АБ16001</t>
  </si>
  <si>
    <t>931900О.99.0.БВ27АВ40001</t>
  </si>
  <si>
    <t>931900О.99.0.БВ27АВ41001</t>
  </si>
  <si>
    <t>Спортивная погдготовка по спорту лиц с поражением ОДА: Пауэрлифтинг (этап спортивной специализации)</t>
  </si>
  <si>
    <t>Число лиц, прошедших спортивную подготовку на этапах спортивной подготовки</t>
  </si>
  <si>
    <t>931900О.99.0.БВ29АА91001</t>
  </si>
  <si>
    <t>Спортивная подготовка по неолимпийским видам спорта Армрестлинг (этап начальной подготовки)</t>
  </si>
  <si>
    <t>Спортивная подготовка по неолимпийским видам спорта- Армрестлинг тренировочный этап (этап спортивной специализации)</t>
  </si>
  <si>
    <t>931900О.99.0.БВ27АВ35001</t>
  </si>
  <si>
    <t>Спортивная подготовка по олимпийским видам футбол (этап начальной подготовки)</t>
  </si>
  <si>
    <t>Спортивная подготовка по олимпийским видам футбол тренировочный этап (этап спортивной специализации)</t>
  </si>
  <si>
    <t xml:space="preserve">  </t>
  </si>
  <si>
    <t>2023 год</t>
  </si>
  <si>
    <t xml:space="preserve">2023 год </t>
  </si>
  <si>
    <t>931900О.99.0.БВ27АВ36001</t>
  </si>
  <si>
    <t>931900О.99.0.БВ28АБ66000</t>
  </si>
  <si>
    <t>Р.03.1.0022.0001.002</t>
  </si>
  <si>
    <t>2024 год</t>
  </si>
  <si>
    <t xml:space="preserve">2024 год </t>
  </si>
  <si>
    <t xml:space="preserve"> Объем финансового обеспечения выполнения муниципального задания на 2022 год  и плановый период 2023 - 2024 гг для МБУ "Спортивная школа города Шарыпово"</t>
  </si>
  <si>
    <t xml:space="preserve">Черновик </t>
  </si>
  <si>
    <t xml:space="preserve">Приложение № 2 к распоряжению Отдела СиМП Администрации города Шарыпово                                                                             от   " ____ "  ____________ 2022 г. №_______ </t>
  </si>
  <si>
    <t xml:space="preserve">Приложение № 1 к распоряжению Отдела СиМП Администрации города Шарыпово                                                                                                              от   "____"_____________2022 г. №_____ </t>
  </si>
  <si>
    <r>
      <rPr>
        <b/>
        <sz val="14"/>
        <color theme="1"/>
        <rFont val="Times New Roman"/>
        <family val="1"/>
        <charset val="204"/>
      </rPr>
      <t xml:space="preserve">Исполнитель: </t>
    </r>
    <r>
      <rPr>
        <sz val="14"/>
        <color theme="1"/>
        <rFont val="Times New Roman"/>
        <family val="1"/>
        <charset val="204"/>
      </rPr>
      <t xml:space="preserve"> экономист                                                                                                                                                              Е.А. Закирова</t>
    </r>
  </si>
  <si>
    <t>Администрации города Шарыпово                                                                                                                                                 Е.Н. Орлова</t>
  </si>
  <si>
    <t xml:space="preserve">Администрации города Шарыпово                                                                                                               Е.Н. Орлова </t>
  </si>
  <si>
    <r>
      <rPr>
        <b/>
        <sz val="12"/>
        <color theme="1"/>
        <rFont val="Times New Roman"/>
        <family val="1"/>
        <charset val="204"/>
      </rPr>
      <t xml:space="preserve">Исполнитель: </t>
    </r>
    <r>
      <rPr>
        <sz val="12"/>
        <color theme="1"/>
        <rFont val="Times New Roman"/>
        <family val="1"/>
        <charset val="204"/>
      </rPr>
      <t xml:space="preserve"> экономист                                                                                                                              Е.А. Закирова</t>
    </r>
  </si>
  <si>
    <r>
      <rPr>
        <b/>
        <sz val="12"/>
        <color theme="1"/>
        <rFont val="Times New Roman"/>
        <family val="1"/>
        <charset val="204"/>
      </rPr>
      <t>Согласовано:</t>
    </r>
    <r>
      <rPr>
        <sz val="12"/>
        <color theme="1"/>
        <rFont val="Times New Roman"/>
        <family val="1"/>
        <charset val="204"/>
      </rPr>
      <t xml:space="preserve">  Начальник отдела экономики и планирования</t>
    </r>
  </si>
  <si>
    <r>
      <rPr>
        <b/>
        <sz val="14"/>
        <color theme="1"/>
        <rFont val="Times New Roman"/>
        <family val="1"/>
        <charset val="204"/>
      </rPr>
      <t>Согласовано:</t>
    </r>
    <r>
      <rPr>
        <sz val="14"/>
        <color theme="1"/>
        <rFont val="Times New Roman"/>
        <family val="1"/>
        <charset val="204"/>
      </rPr>
      <t xml:space="preserve">  Начальник отдела экономики и планирования</t>
    </r>
  </si>
</sst>
</file>

<file path=xl/styles.xml><?xml version="1.0" encoding="utf-8"?>
<styleSheet xmlns="http://schemas.openxmlformats.org/spreadsheetml/2006/main">
  <numFmts count="2">
    <numFmt numFmtId="164" formatCode="#,##0.000;[Red]#,##0.000"/>
    <numFmt numFmtId="165" formatCode="#,##0.00;[Red]#,##0.00"/>
  </numFmts>
  <fonts count="9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2" fontId="1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4" fontId="5" fillId="2" borderId="0" xfId="0" applyNumberFormat="1" applyFont="1" applyFill="1"/>
    <xf numFmtId="0" fontId="5" fillId="2" borderId="0" xfId="0" applyFont="1" applyFill="1"/>
    <xf numFmtId="0" fontId="2" fillId="2" borderId="1" xfId="0" applyFont="1" applyFill="1" applyBorder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4" fontId="2" fillId="2" borderId="0" xfId="0" applyNumberFormat="1" applyFont="1" applyFill="1"/>
    <xf numFmtId="0" fontId="3" fillId="2" borderId="0" xfId="0" applyFont="1" applyFill="1"/>
    <xf numFmtId="165" fontId="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view="pageBreakPreview" zoomScale="82" zoomScaleNormal="100" zoomScaleSheetLayoutView="82" workbookViewId="0">
      <selection activeCell="J10" sqref="J10"/>
    </sheetView>
  </sheetViews>
  <sheetFormatPr defaultRowHeight="12.75"/>
  <cols>
    <col min="1" max="1" width="7" style="1" customWidth="1"/>
    <col min="2" max="2" width="26.7109375" style="1" customWidth="1"/>
    <col min="3" max="3" width="12.85546875" style="1" customWidth="1"/>
    <col min="4" max="4" width="18.42578125" style="1" customWidth="1"/>
    <col min="5" max="5" width="9" style="1" customWidth="1"/>
    <col min="6" max="6" width="10.7109375" style="1" customWidth="1"/>
    <col min="7" max="7" width="11.140625" style="1" customWidth="1"/>
    <col min="8" max="8" width="11" style="1" customWidth="1"/>
    <col min="9" max="9" width="10" style="1" customWidth="1"/>
    <col min="10" max="10" width="11.7109375" style="1" customWidth="1"/>
    <col min="11" max="11" width="10.42578125" style="1" customWidth="1"/>
    <col min="12" max="16384" width="9.140625" style="1"/>
  </cols>
  <sheetData>
    <row r="1" spans="1:13" ht="96.75" customHeight="1">
      <c r="A1" s="4"/>
      <c r="B1" s="4"/>
      <c r="C1" s="5"/>
      <c r="D1" s="42"/>
      <c r="E1" s="42"/>
      <c r="F1" s="42"/>
      <c r="G1" s="42"/>
      <c r="H1" s="46" t="s">
        <v>62</v>
      </c>
      <c r="I1" s="46"/>
      <c r="J1" s="46"/>
      <c r="K1" s="46"/>
    </row>
    <row r="2" spans="1:13" ht="48" customHeight="1">
      <c r="A2" s="45" t="s">
        <v>59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3" ht="15.7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3" ht="47.25" customHeight="1">
      <c r="A4" s="35" t="s">
        <v>1</v>
      </c>
      <c r="B4" s="35" t="s">
        <v>16</v>
      </c>
      <c r="C4" s="35" t="s">
        <v>0</v>
      </c>
      <c r="D4" s="35" t="s">
        <v>3</v>
      </c>
      <c r="E4" s="35" t="s">
        <v>17</v>
      </c>
      <c r="F4" s="43" t="s">
        <v>18</v>
      </c>
      <c r="G4" s="44"/>
      <c r="H4" s="43" t="s">
        <v>18</v>
      </c>
      <c r="I4" s="44"/>
      <c r="J4" s="43" t="s">
        <v>18</v>
      </c>
      <c r="K4" s="44"/>
    </row>
    <row r="5" spans="1:13" ht="25.5" customHeight="1">
      <c r="A5" s="36"/>
      <c r="B5" s="36"/>
      <c r="C5" s="36"/>
      <c r="D5" s="36"/>
      <c r="E5" s="36"/>
      <c r="F5" s="37" t="s">
        <v>33</v>
      </c>
      <c r="G5" s="38"/>
      <c r="H5" s="37" t="s">
        <v>52</v>
      </c>
      <c r="I5" s="38"/>
      <c r="J5" s="37" t="s">
        <v>57</v>
      </c>
      <c r="K5" s="38"/>
      <c r="L5" s="2"/>
      <c r="M5" s="3"/>
    </row>
    <row r="6" spans="1:13" ht="15.7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6</v>
      </c>
      <c r="I6" s="6">
        <v>7</v>
      </c>
      <c r="J6" s="6">
        <v>6</v>
      </c>
      <c r="K6" s="6">
        <v>7</v>
      </c>
    </row>
    <row r="7" spans="1:13" ht="63.75" customHeight="1">
      <c r="A7" s="7" t="s">
        <v>2</v>
      </c>
      <c r="B7" s="7" t="s">
        <v>14</v>
      </c>
      <c r="C7" s="8" t="s">
        <v>15</v>
      </c>
      <c r="D7" s="7" t="s">
        <v>13</v>
      </c>
      <c r="E7" s="7">
        <v>146</v>
      </c>
      <c r="F7" s="39">
        <f>'2022,2023,2024 год '!I22</f>
        <v>13910.097534246575</v>
      </c>
      <c r="G7" s="40"/>
      <c r="H7" s="39">
        <f>'2022,2023,2024 год '!M22</f>
        <v>13104.36</v>
      </c>
      <c r="I7" s="40"/>
      <c r="J7" s="39">
        <f>'2022,2023,2024 год '!P22</f>
        <v>13104.36</v>
      </c>
      <c r="K7" s="40"/>
    </row>
    <row r="8" spans="1:13" ht="15.7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3" ht="15.75" hidden="1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3" ht="25.5" customHeight="1">
      <c r="A10" s="41" t="s">
        <v>66</v>
      </c>
      <c r="B10" s="41"/>
      <c r="C10" s="41"/>
      <c r="D10" s="41"/>
      <c r="E10" s="41"/>
      <c r="F10" s="41"/>
      <c r="G10" s="41"/>
      <c r="H10" s="41"/>
      <c r="I10" s="4"/>
      <c r="J10" s="4"/>
      <c r="K10" s="4"/>
    </row>
    <row r="11" spans="1:13" ht="20.25" customHeight="1">
      <c r="A11" s="34" t="s">
        <v>67</v>
      </c>
      <c r="B11" s="34"/>
      <c r="C11" s="34"/>
      <c r="D11" s="34"/>
      <c r="E11" s="34"/>
      <c r="F11" s="34"/>
      <c r="G11" s="34"/>
      <c r="H11" s="34"/>
      <c r="I11" s="4"/>
      <c r="J11" s="4"/>
      <c r="K11" s="4"/>
    </row>
    <row r="12" spans="1:13" ht="21" customHeight="1">
      <c r="A12" s="41" t="s">
        <v>65</v>
      </c>
      <c r="B12" s="41"/>
      <c r="C12" s="41"/>
      <c r="D12" s="41"/>
      <c r="E12" s="41"/>
      <c r="F12" s="41"/>
      <c r="G12" s="41"/>
      <c r="H12" s="41"/>
      <c r="I12" s="4"/>
      <c r="J12" s="4"/>
      <c r="K12" s="4"/>
    </row>
    <row r="13" spans="1:13" ht="15.7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3" ht="15.7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3" ht="15.7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3" ht="15.7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5.7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15.7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</sheetData>
  <mergeCells count="19">
    <mergeCell ref="A12:H12"/>
    <mergeCell ref="J7:K7"/>
    <mergeCell ref="D1:G1"/>
    <mergeCell ref="F7:G7"/>
    <mergeCell ref="F4:G4"/>
    <mergeCell ref="F5:G5"/>
    <mergeCell ref="A2:K2"/>
    <mergeCell ref="H1:K1"/>
    <mergeCell ref="H4:I4"/>
    <mergeCell ref="J4:K4"/>
    <mergeCell ref="H5:I5"/>
    <mergeCell ref="A4:A5"/>
    <mergeCell ref="B4:B5"/>
    <mergeCell ref="C4:C5"/>
    <mergeCell ref="D4:D5"/>
    <mergeCell ref="E4:E5"/>
    <mergeCell ref="J5:K5"/>
    <mergeCell ref="H7:I7"/>
    <mergeCell ref="A10:H10"/>
  </mergeCells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56"/>
  <sheetViews>
    <sheetView tabSelected="1" view="pageBreakPreview" topLeftCell="A16" zoomScale="70" zoomScaleNormal="100" zoomScaleSheetLayoutView="70" workbookViewId="0">
      <selection activeCell="J26" sqref="J26"/>
    </sheetView>
  </sheetViews>
  <sheetFormatPr defaultRowHeight="12.75"/>
  <cols>
    <col min="1" max="1" width="5" style="16" customWidth="1"/>
    <col min="2" max="2" width="62.140625" style="16" customWidth="1"/>
    <col min="3" max="3" width="19.140625" style="16" customWidth="1"/>
    <col min="4" max="4" width="38.7109375" style="16" customWidth="1"/>
    <col min="5" max="5" width="10.28515625" style="16" customWidth="1"/>
    <col min="6" max="6" width="16.42578125" style="16" customWidth="1"/>
    <col min="7" max="7" width="13.85546875" style="16" hidden="1" customWidth="1"/>
    <col min="8" max="8" width="13.85546875" style="16" customWidth="1"/>
    <col min="9" max="9" width="16.42578125" style="16" customWidth="1"/>
    <col min="10" max="10" width="15.85546875" style="16" customWidth="1"/>
    <col min="11" max="11" width="20.140625" style="16" hidden="1" customWidth="1"/>
    <col min="12" max="12" width="18" style="16" customWidth="1"/>
    <col min="13" max="13" width="16.85546875" style="16" customWidth="1"/>
    <col min="14" max="14" width="17" style="16" customWidth="1"/>
    <col min="15" max="15" width="15.7109375" style="16" customWidth="1"/>
    <col min="16" max="16" width="14.85546875" style="16" customWidth="1"/>
    <col min="17" max="17" width="17.140625" style="16" customWidth="1"/>
    <col min="18" max="18" width="11" style="16" customWidth="1"/>
    <col min="19" max="19" width="14.28515625" style="16" customWidth="1"/>
    <col min="20" max="20" width="20.42578125" style="16" customWidth="1"/>
    <col min="21" max="16384" width="9.140625" style="16"/>
  </cols>
  <sheetData>
    <row r="1" spans="1:20" ht="96.75" customHeight="1">
      <c r="A1" s="24"/>
      <c r="B1" s="24"/>
      <c r="C1" s="24"/>
      <c r="D1" s="24"/>
      <c r="E1" s="25"/>
      <c r="F1" s="25"/>
      <c r="G1" s="25"/>
      <c r="H1" s="25"/>
      <c r="I1" s="25"/>
      <c r="J1" s="25"/>
      <c r="K1" s="25"/>
      <c r="L1" s="10"/>
      <c r="M1" s="10"/>
      <c r="N1" s="50" t="s">
        <v>61</v>
      </c>
      <c r="O1" s="50"/>
      <c r="P1" s="50"/>
      <c r="Q1" s="50"/>
      <c r="T1" s="22"/>
    </row>
    <row r="2" spans="1:20" ht="32.25" customHeight="1">
      <c r="A2" s="51" t="s">
        <v>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T2" s="22"/>
    </row>
    <row r="3" spans="1:20" ht="1.5" hidden="1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T3" s="22"/>
    </row>
    <row r="4" spans="1:20" ht="81.75" customHeight="1">
      <c r="A4" s="52" t="s">
        <v>1</v>
      </c>
      <c r="B4" s="52" t="s">
        <v>8</v>
      </c>
      <c r="C4" s="52" t="s">
        <v>0</v>
      </c>
      <c r="D4" s="52" t="s">
        <v>3</v>
      </c>
      <c r="E4" s="52" t="s">
        <v>6</v>
      </c>
      <c r="F4" s="13" t="s">
        <v>20</v>
      </c>
      <c r="G4" s="13" t="s">
        <v>26</v>
      </c>
      <c r="H4" s="13" t="s">
        <v>26</v>
      </c>
      <c r="I4" s="13" t="s">
        <v>21</v>
      </c>
      <c r="J4" s="13" t="s">
        <v>5</v>
      </c>
      <c r="K4" s="13" t="s">
        <v>60</v>
      </c>
      <c r="L4" s="13" t="s">
        <v>20</v>
      </c>
      <c r="M4" s="13" t="s">
        <v>21</v>
      </c>
      <c r="N4" s="13" t="s">
        <v>5</v>
      </c>
      <c r="O4" s="13" t="s">
        <v>20</v>
      </c>
      <c r="P4" s="13" t="s">
        <v>21</v>
      </c>
      <c r="Q4" s="13" t="s">
        <v>5</v>
      </c>
      <c r="T4" s="22"/>
    </row>
    <row r="5" spans="1:20" ht="17.25" customHeight="1">
      <c r="A5" s="53"/>
      <c r="B5" s="53"/>
      <c r="C5" s="53"/>
      <c r="D5" s="53"/>
      <c r="E5" s="53"/>
      <c r="F5" s="26" t="s">
        <v>33</v>
      </c>
      <c r="G5" s="26" t="s">
        <v>22</v>
      </c>
      <c r="H5" s="26"/>
      <c r="I5" s="26" t="s">
        <v>33</v>
      </c>
      <c r="J5" s="26" t="s">
        <v>34</v>
      </c>
      <c r="K5" s="26"/>
      <c r="L5" s="26" t="s">
        <v>52</v>
      </c>
      <c r="M5" s="26" t="s">
        <v>52</v>
      </c>
      <c r="N5" s="26" t="s">
        <v>53</v>
      </c>
      <c r="O5" s="26" t="s">
        <v>57</v>
      </c>
      <c r="P5" s="26" t="s">
        <v>57</v>
      </c>
      <c r="Q5" s="26" t="s">
        <v>58</v>
      </c>
      <c r="S5" s="16" t="s">
        <v>51</v>
      </c>
      <c r="T5" s="22"/>
    </row>
    <row r="6" spans="1:20" s="15" customFormat="1" ht="19.5">
      <c r="A6" s="26">
        <v>1</v>
      </c>
      <c r="B6" s="26">
        <v>2</v>
      </c>
      <c r="C6" s="26">
        <v>3</v>
      </c>
      <c r="D6" s="26">
        <v>4</v>
      </c>
      <c r="E6" s="26">
        <v>5</v>
      </c>
      <c r="F6" s="26">
        <v>6</v>
      </c>
      <c r="G6" s="26">
        <v>7</v>
      </c>
      <c r="H6" s="26"/>
      <c r="I6" s="26">
        <v>8</v>
      </c>
      <c r="J6" s="26">
        <v>9</v>
      </c>
      <c r="K6" s="26"/>
      <c r="L6" s="26">
        <v>10</v>
      </c>
      <c r="M6" s="26">
        <v>11</v>
      </c>
      <c r="N6" s="26">
        <v>12</v>
      </c>
      <c r="O6" s="26">
        <v>13</v>
      </c>
      <c r="P6" s="26">
        <v>14</v>
      </c>
      <c r="Q6" s="26">
        <v>15</v>
      </c>
      <c r="T6" s="27"/>
    </row>
    <row r="7" spans="1:20" s="15" customFormat="1" ht="47.25">
      <c r="A7" s="12">
        <v>1</v>
      </c>
      <c r="B7" s="13" t="s">
        <v>27</v>
      </c>
      <c r="C7" s="14" t="s">
        <v>35</v>
      </c>
      <c r="D7" s="13" t="s">
        <v>10</v>
      </c>
      <c r="E7" s="13">
        <v>15</v>
      </c>
      <c r="F7" s="9">
        <v>20284.166399999998</v>
      </c>
      <c r="G7" s="18">
        <v>0</v>
      </c>
      <c r="H7" s="30">
        <f t="shared" ref="H7:H21" si="0">+K7/F7/E7</f>
        <v>1.1955122132436593</v>
      </c>
      <c r="I7" s="9" t="s">
        <v>19</v>
      </c>
      <c r="J7" s="9">
        <f>E7*F7*H7</f>
        <v>363749.53</v>
      </c>
      <c r="K7" s="9">
        <f>1736.55+362012.98</f>
        <v>363749.52999999997</v>
      </c>
      <c r="L7" s="9">
        <f>F7</f>
        <v>20284.166399999998</v>
      </c>
      <c r="M7" s="9" t="s">
        <v>19</v>
      </c>
      <c r="N7" s="9">
        <f t="shared" ref="N7:N20" si="1">E7*L7</f>
        <v>304262.49599999998</v>
      </c>
      <c r="O7" s="9">
        <f t="shared" ref="O7:O12" si="2">L7</f>
        <v>20284.166399999998</v>
      </c>
      <c r="P7" s="9" t="s">
        <v>19</v>
      </c>
      <c r="Q7" s="9">
        <f t="shared" ref="Q7:Q21" si="3">E7*O7</f>
        <v>304262.49599999998</v>
      </c>
      <c r="R7" s="17"/>
      <c r="S7" s="19"/>
      <c r="T7" s="20"/>
    </row>
    <row r="8" spans="1:20" s="15" customFormat="1" ht="47.25">
      <c r="A8" s="12">
        <v>2</v>
      </c>
      <c r="B8" s="13" t="s">
        <v>28</v>
      </c>
      <c r="C8" s="14" t="s">
        <v>36</v>
      </c>
      <c r="D8" s="13" t="s">
        <v>10</v>
      </c>
      <c r="E8" s="13">
        <v>15</v>
      </c>
      <c r="F8" s="9">
        <v>32100.41733</v>
      </c>
      <c r="G8" s="18">
        <v>0</v>
      </c>
      <c r="H8" s="30">
        <f t="shared" si="0"/>
        <v>1.1235436275660824</v>
      </c>
      <c r="I8" s="9" t="s">
        <v>19</v>
      </c>
      <c r="J8" s="9">
        <f t="shared" ref="J8:J14" si="4">E8*F8*H8</f>
        <v>540993.29</v>
      </c>
      <c r="K8" s="9">
        <f>1736.55+539256.74</f>
        <v>540993.29</v>
      </c>
      <c r="L8" s="9">
        <f t="shared" ref="L8:L18" si="5">F8</f>
        <v>32100.41733</v>
      </c>
      <c r="M8" s="9" t="s">
        <v>19</v>
      </c>
      <c r="N8" s="9">
        <f t="shared" si="1"/>
        <v>481506.25994999998</v>
      </c>
      <c r="O8" s="9">
        <f t="shared" si="2"/>
        <v>32100.41733</v>
      </c>
      <c r="P8" s="9" t="s">
        <v>19</v>
      </c>
      <c r="Q8" s="9">
        <f t="shared" si="3"/>
        <v>481506.25994999998</v>
      </c>
      <c r="R8" s="17"/>
      <c r="S8" s="19"/>
      <c r="T8" s="20"/>
    </row>
    <row r="9" spans="1:20" ht="51.75" customHeight="1">
      <c r="A9" s="13">
        <v>3</v>
      </c>
      <c r="B9" s="13" t="s">
        <v>9</v>
      </c>
      <c r="C9" s="14" t="s">
        <v>37</v>
      </c>
      <c r="D9" s="13" t="s">
        <v>10</v>
      </c>
      <c r="E9" s="13">
        <v>56</v>
      </c>
      <c r="F9" s="9">
        <v>11020.126249999999</v>
      </c>
      <c r="G9" s="18">
        <v>0</v>
      </c>
      <c r="H9" s="30">
        <f t="shared" si="0"/>
        <v>1.1429917990795642</v>
      </c>
      <c r="I9" s="9" t="s">
        <v>19</v>
      </c>
      <c r="J9" s="9">
        <f t="shared" si="4"/>
        <v>705371.18</v>
      </c>
      <c r="K9" s="9">
        <f>6483.12+698888.06</f>
        <v>705371.18</v>
      </c>
      <c r="L9" s="9">
        <f t="shared" si="5"/>
        <v>11020.126249999999</v>
      </c>
      <c r="M9" s="9" t="s">
        <v>19</v>
      </c>
      <c r="N9" s="9">
        <f t="shared" si="1"/>
        <v>617127.06999999995</v>
      </c>
      <c r="O9" s="9">
        <f t="shared" si="2"/>
        <v>11020.126249999999</v>
      </c>
      <c r="P9" s="9" t="s">
        <v>19</v>
      </c>
      <c r="Q9" s="9">
        <f t="shared" si="3"/>
        <v>617127.06999999995</v>
      </c>
      <c r="R9" s="17"/>
      <c r="S9" s="19"/>
      <c r="T9" s="21"/>
    </row>
    <row r="10" spans="1:20" ht="51.75" customHeight="1">
      <c r="A10" s="13">
        <v>4</v>
      </c>
      <c r="B10" s="13" t="s">
        <v>29</v>
      </c>
      <c r="C10" s="14" t="s">
        <v>38</v>
      </c>
      <c r="D10" s="13" t="s">
        <v>10</v>
      </c>
      <c r="E10" s="13">
        <v>79</v>
      </c>
      <c r="F10" s="9">
        <v>30860.658729999999</v>
      </c>
      <c r="G10" s="18">
        <v>0</v>
      </c>
      <c r="H10" s="30">
        <f t="shared" si="0"/>
        <v>1.0760556340270491</v>
      </c>
      <c r="I10" s="9" t="s">
        <v>19</v>
      </c>
      <c r="J10" s="9">
        <f t="shared" si="4"/>
        <v>2623415.0700000003</v>
      </c>
      <c r="K10" s="9">
        <f>9145.83+2614269.24</f>
        <v>2623415.0700000003</v>
      </c>
      <c r="L10" s="9">
        <f t="shared" si="5"/>
        <v>30860.658729999999</v>
      </c>
      <c r="M10" s="9" t="s">
        <v>19</v>
      </c>
      <c r="N10" s="9">
        <f t="shared" si="1"/>
        <v>2437992.0396699999</v>
      </c>
      <c r="O10" s="9">
        <f t="shared" si="2"/>
        <v>30860.658729999999</v>
      </c>
      <c r="P10" s="9" t="s">
        <v>19</v>
      </c>
      <c r="Q10" s="9">
        <f t="shared" si="3"/>
        <v>2437992.0396699999</v>
      </c>
      <c r="R10" s="17"/>
      <c r="S10" s="19"/>
      <c r="T10" s="21"/>
    </row>
    <row r="11" spans="1:20" ht="53.25" customHeight="1">
      <c r="A11" s="13">
        <v>5</v>
      </c>
      <c r="B11" s="13" t="s">
        <v>11</v>
      </c>
      <c r="C11" s="14" t="s">
        <v>39</v>
      </c>
      <c r="D11" s="13" t="s">
        <v>10</v>
      </c>
      <c r="E11" s="13">
        <v>12</v>
      </c>
      <c r="F11" s="9">
        <v>26524.26324</v>
      </c>
      <c r="G11" s="18">
        <v>0</v>
      </c>
      <c r="H11" s="30">
        <f t="shared" si="0"/>
        <v>1.1858038449076007</v>
      </c>
      <c r="I11" s="9" t="s">
        <v>19</v>
      </c>
      <c r="J11" s="9">
        <f t="shared" si="4"/>
        <v>377430.88</v>
      </c>
      <c r="K11" s="9">
        <f>1389.24+376041.64</f>
        <v>377430.88</v>
      </c>
      <c r="L11" s="9">
        <f t="shared" si="5"/>
        <v>26524.26324</v>
      </c>
      <c r="M11" s="9" t="s">
        <v>19</v>
      </c>
      <c r="N11" s="9">
        <f t="shared" si="1"/>
        <v>318291.15888</v>
      </c>
      <c r="O11" s="9">
        <f t="shared" si="2"/>
        <v>26524.26324</v>
      </c>
      <c r="P11" s="9" t="s">
        <v>19</v>
      </c>
      <c r="Q11" s="9">
        <f t="shared" si="3"/>
        <v>318291.15888</v>
      </c>
      <c r="R11" s="17"/>
      <c r="S11" s="19"/>
      <c r="T11" s="21"/>
    </row>
    <row r="12" spans="1:20" ht="50.25" customHeight="1">
      <c r="A12" s="13">
        <v>6</v>
      </c>
      <c r="B12" s="13" t="s">
        <v>30</v>
      </c>
      <c r="C12" s="14" t="s">
        <v>40</v>
      </c>
      <c r="D12" s="13" t="s">
        <v>10</v>
      </c>
      <c r="E12" s="13">
        <v>10</v>
      </c>
      <c r="F12" s="9">
        <v>51128.16027</v>
      </c>
      <c r="G12" s="18">
        <v>0</v>
      </c>
      <c r="H12" s="30">
        <f t="shared" si="0"/>
        <v>1.1152166966089037</v>
      </c>
      <c r="I12" s="9" t="s">
        <v>19</v>
      </c>
      <c r="J12" s="9">
        <f t="shared" si="4"/>
        <v>570189.77999999991</v>
      </c>
      <c r="K12" s="9">
        <f>1157.7+569032.08</f>
        <v>570189.77999999991</v>
      </c>
      <c r="L12" s="9">
        <f t="shared" si="5"/>
        <v>51128.16027</v>
      </c>
      <c r="M12" s="9" t="s">
        <v>19</v>
      </c>
      <c r="N12" s="9">
        <f t="shared" si="1"/>
        <v>511281.60269999999</v>
      </c>
      <c r="O12" s="9">
        <f t="shared" si="2"/>
        <v>51128.16027</v>
      </c>
      <c r="P12" s="9" t="s">
        <v>19</v>
      </c>
      <c r="Q12" s="9">
        <f t="shared" si="3"/>
        <v>511281.60269999999</v>
      </c>
      <c r="R12" s="17"/>
      <c r="S12" s="19"/>
      <c r="T12" s="21"/>
    </row>
    <row r="13" spans="1:20" ht="50.25" customHeight="1">
      <c r="A13" s="13">
        <v>7</v>
      </c>
      <c r="B13" s="13" t="s">
        <v>49</v>
      </c>
      <c r="C13" s="14" t="s">
        <v>48</v>
      </c>
      <c r="D13" s="13" t="s">
        <v>10</v>
      </c>
      <c r="E13" s="13">
        <v>114</v>
      </c>
      <c r="F13" s="9">
        <v>4565.8065399999996</v>
      </c>
      <c r="G13" s="18">
        <v>0</v>
      </c>
      <c r="H13" s="30">
        <f t="shared" si="0"/>
        <v>1.1997077346717002</v>
      </c>
      <c r="I13" s="9"/>
      <c r="J13" s="9">
        <f t="shared" si="4"/>
        <v>624450.2100000002</v>
      </c>
      <c r="K13" s="9">
        <f>13197.78+611252.43</f>
        <v>624450.21000000008</v>
      </c>
      <c r="L13" s="9">
        <f t="shared" si="5"/>
        <v>4565.8065399999996</v>
      </c>
      <c r="M13" s="9"/>
      <c r="N13" s="9">
        <f t="shared" si="1"/>
        <v>520501.94555999996</v>
      </c>
      <c r="O13" s="9">
        <f t="shared" ref="O13:O18" si="6">L13</f>
        <v>4565.8065399999996</v>
      </c>
      <c r="P13" s="9"/>
      <c r="Q13" s="9">
        <f t="shared" si="3"/>
        <v>520501.94555999996</v>
      </c>
      <c r="R13" s="17"/>
      <c r="S13" s="19"/>
      <c r="T13" s="21"/>
    </row>
    <row r="14" spans="1:20" ht="50.25" customHeight="1">
      <c r="A14" s="13">
        <v>8</v>
      </c>
      <c r="B14" s="13" t="s">
        <v>50</v>
      </c>
      <c r="C14" s="14" t="s">
        <v>54</v>
      </c>
      <c r="D14" s="13" t="s">
        <v>10</v>
      </c>
      <c r="E14" s="13">
        <v>88</v>
      </c>
      <c r="F14" s="9">
        <v>23418.34693</v>
      </c>
      <c r="G14" s="18">
        <v>0</v>
      </c>
      <c r="H14" s="30">
        <f t="shared" si="0"/>
        <v>1.0518478196911274</v>
      </c>
      <c r="I14" s="9"/>
      <c r="J14" s="9">
        <f t="shared" si="4"/>
        <v>2167663.2699999996</v>
      </c>
      <c r="K14" s="9">
        <f>10187.76+2157475.51</f>
        <v>2167663.2699999996</v>
      </c>
      <c r="L14" s="9">
        <f t="shared" si="5"/>
        <v>23418.34693</v>
      </c>
      <c r="M14" s="9"/>
      <c r="N14" s="9">
        <f t="shared" si="1"/>
        <v>2060814.52984</v>
      </c>
      <c r="O14" s="9">
        <f t="shared" si="6"/>
        <v>23418.34693</v>
      </c>
      <c r="P14" s="9"/>
      <c r="Q14" s="9">
        <f t="shared" si="3"/>
        <v>2060814.52984</v>
      </c>
      <c r="R14" s="17"/>
      <c r="S14" s="19"/>
      <c r="T14" s="21"/>
    </row>
    <row r="15" spans="1:20" ht="51.75" customHeight="1">
      <c r="A15" s="13">
        <v>9</v>
      </c>
      <c r="B15" s="13" t="s">
        <v>31</v>
      </c>
      <c r="C15" s="14" t="s">
        <v>41</v>
      </c>
      <c r="D15" s="13" t="s">
        <v>10</v>
      </c>
      <c r="E15" s="13">
        <v>14</v>
      </c>
      <c r="F15" s="9">
        <v>18134.587759999999</v>
      </c>
      <c r="G15" s="18">
        <v>0</v>
      </c>
      <c r="H15" s="30">
        <f t="shared" si="0"/>
        <v>1.2338517113805705</v>
      </c>
      <c r="I15" s="9" t="s">
        <v>19</v>
      </c>
      <c r="J15" s="9">
        <f>F15*E15*H15</f>
        <v>313255.49000000005</v>
      </c>
      <c r="K15" s="9">
        <f>1620.78+311634.71</f>
        <v>313255.49000000005</v>
      </c>
      <c r="L15" s="9">
        <f t="shared" si="5"/>
        <v>18134.587759999999</v>
      </c>
      <c r="M15" s="9" t="s">
        <v>19</v>
      </c>
      <c r="N15" s="9">
        <f t="shared" si="1"/>
        <v>253884.22863999999</v>
      </c>
      <c r="O15" s="9">
        <f t="shared" si="6"/>
        <v>18134.587759999999</v>
      </c>
      <c r="P15" s="9" t="s">
        <v>19</v>
      </c>
      <c r="Q15" s="9">
        <f t="shared" si="3"/>
        <v>253884.22863999999</v>
      </c>
      <c r="R15" s="17"/>
      <c r="S15" s="19"/>
      <c r="T15" s="21"/>
    </row>
    <row r="16" spans="1:20" ht="51.75" customHeight="1">
      <c r="A16" s="13">
        <v>10</v>
      </c>
      <c r="B16" s="13" t="s">
        <v>32</v>
      </c>
      <c r="C16" s="14" t="s">
        <v>42</v>
      </c>
      <c r="D16" s="13" t="s">
        <v>10</v>
      </c>
      <c r="E16" s="13">
        <v>12</v>
      </c>
      <c r="F16" s="9">
        <v>37064.680639999999</v>
      </c>
      <c r="G16" s="18">
        <v>0</v>
      </c>
      <c r="H16" s="30">
        <f t="shared" si="0"/>
        <v>1.1329651330656476</v>
      </c>
      <c r="I16" s="9" t="s">
        <v>19</v>
      </c>
      <c r="J16" s="9">
        <f t="shared" ref="J16:J21" si="7">E16*F16*H16</f>
        <v>503915.88999999996</v>
      </c>
      <c r="K16" s="9">
        <f>1389.24+502526.65</f>
        <v>503915.89</v>
      </c>
      <c r="L16" s="9">
        <f t="shared" si="5"/>
        <v>37064.680639999999</v>
      </c>
      <c r="M16" s="9" t="s">
        <v>19</v>
      </c>
      <c r="N16" s="9">
        <f t="shared" si="1"/>
        <v>444776.16767999995</v>
      </c>
      <c r="O16" s="9">
        <f t="shared" si="6"/>
        <v>37064.680639999999</v>
      </c>
      <c r="P16" s="9" t="s">
        <v>19</v>
      </c>
      <c r="Q16" s="9">
        <f t="shared" si="3"/>
        <v>444776.16767999995</v>
      </c>
      <c r="R16" s="17"/>
      <c r="S16" s="19"/>
      <c r="T16" s="21"/>
    </row>
    <row r="17" spans="1:20" ht="52.5" customHeight="1">
      <c r="A17" s="13">
        <v>11</v>
      </c>
      <c r="B17" s="13" t="s">
        <v>46</v>
      </c>
      <c r="C17" s="14" t="s">
        <v>23</v>
      </c>
      <c r="D17" s="13" t="s">
        <v>10</v>
      </c>
      <c r="E17" s="13">
        <v>50</v>
      </c>
      <c r="F17" s="9">
        <v>13685.93391</v>
      </c>
      <c r="G17" s="18">
        <v>0</v>
      </c>
      <c r="H17" s="30">
        <f t="shared" si="0"/>
        <v>1.0928529757893592</v>
      </c>
      <c r="I17" s="9" t="s">
        <v>19</v>
      </c>
      <c r="J17" s="9">
        <f t="shared" si="7"/>
        <v>747835.68</v>
      </c>
      <c r="K17" s="9">
        <f>5788.5+742047.18</f>
        <v>747835.68</v>
      </c>
      <c r="L17" s="9">
        <f t="shared" si="5"/>
        <v>13685.93391</v>
      </c>
      <c r="M17" s="9" t="s">
        <v>19</v>
      </c>
      <c r="N17" s="9">
        <f t="shared" si="1"/>
        <v>684296.69550000003</v>
      </c>
      <c r="O17" s="9">
        <f t="shared" si="6"/>
        <v>13685.93391</v>
      </c>
      <c r="P17" s="9" t="s">
        <v>19</v>
      </c>
      <c r="Q17" s="9">
        <f t="shared" si="3"/>
        <v>684296.69550000003</v>
      </c>
      <c r="R17" s="17"/>
      <c r="S17" s="19"/>
      <c r="T17" s="21"/>
    </row>
    <row r="18" spans="1:20" ht="47.25" customHeight="1">
      <c r="A18" s="13">
        <v>12</v>
      </c>
      <c r="B18" s="13" t="s">
        <v>47</v>
      </c>
      <c r="C18" s="14" t="s">
        <v>24</v>
      </c>
      <c r="D18" s="13" t="s">
        <v>10</v>
      </c>
      <c r="E18" s="13">
        <v>15</v>
      </c>
      <c r="F18" s="9">
        <v>48107.962579999999</v>
      </c>
      <c r="G18" s="18">
        <v>0</v>
      </c>
      <c r="H18" s="30">
        <f t="shared" si="0"/>
        <v>1.0824354612829807</v>
      </c>
      <c r="I18" s="9" t="s">
        <v>19</v>
      </c>
      <c r="J18" s="9">
        <f t="shared" si="7"/>
        <v>781106.47000000009</v>
      </c>
      <c r="K18" s="9">
        <f>1736.55+779369.92</f>
        <v>781106.47000000009</v>
      </c>
      <c r="L18" s="9">
        <f t="shared" si="5"/>
        <v>48107.962579999999</v>
      </c>
      <c r="M18" s="9" t="s">
        <v>19</v>
      </c>
      <c r="N18" s="9">
        <f t="shared" si="1"/>
        <v>721619.43869999994</v>
      </c>
      <c r="O18" s="9">
        <f t="shared" si="6"/>
        <v>48107.962579999999</v>
      </c>
      <c r="P18" s="9" t="s">
        <v>19</v>
      </c>
      <c r="Q18" s="9">
        <f t="shared" si="3"/>
        <v>721619.43869999994</v>
      </c>
      <c r="R18" s="17"/>
      <c r="S18" s="19"/>
      <c r="T18" s="21"/>
    </row>
    <row r="19" spans="1:20" ht="65.25" customHeight="1">
      <c r="A19" s="13">
        <v>13</v>
      </c>
      <c r="B19" s="13" t="s">
        <v>12</v>
      </c>
      <c r="C19" s="14" t="s">
        <v>25</v>
      </c>
      <c r="D19" s="13" t="s">
        <v>10</v>
      </c>
      <c r="E19" s="13">
        <v>40</v>
      </c>
      <c r="F19" s="9">
        <v>11893.388660000001</v>
      </c>
      <c r="G19" s="18">
        <v>0</v>
      </c>
      <c r="H19" s="30">
        <f t="shared" si="0"/>
        <v>1.2004922363312391</v>
      </c>
      <c r="I19" s="9" t="s">
        <v>19</v>
      </c>
      <c r="J19" s="9">
        <f t="shared" si="7"/>
        <v>571116.82999999996</v>
      </c>
      <c r="K19" s="9">
        <f>4630.8+566486.03</f>
        <v>571116.83000000007</v>
      </c>
      <c r="L19" s="9">
        <f>F19</f>
        <v>11893.388660000001</v>
      </c>
      <c r="M19" s="9" t="s">
        <v>19</v>
      </c>
      <c r="N19" s="9">
        <f t="shared" si="1"/>
        <v>475735.54639999999</v>
      </c>
      <c r="O19" s="9">
        <f>F19</f>
        <v>11893.388660000001</v>
      </c>
      <c r="P19" s="9" t="s">
        <v>19</v>
      </c>
      <c r="Q19" s="9">
        <f t="shared" si="3"/>
        <v>475735.54639999999</v>
      </c>
      <c r="R19" s="17"/>
      <c r="S19" s="19"/>
      <c r="T19" s="22"/>
    </row>
    <row r="20" spans="1:20" ht="51" customHeight="1">
      <c r="A20" s="13">
        <v>14</v>
      </c>
      <c r="B20" s="13" t="s">
        <v>7</v>
      </c>
      <c r="C20" s="14" t="s">
        <v>55</v>
      </c>
      <c r="D20" s="13" t="s">
        <v>10</v>
      </c>
      <c r="E20" s="13">
        <v>30</v>
      </c>
      <c r="F20" s="9">
        <v>30991.84015</v>
      </c>
      <c r="G20" s="18">
        <v>0</v>
      </c>
      <c r="H20" s="30">
        <f t="shared" si="0"/>
        <v>1.102417899936585</v>
      </c>
      <c r="I20" s="9" t="s">
        <v>19</v>
      </c>
      <c r="J20" s="9">
        <f t="shared" si="7"/>
        <v>1024978.7800000001</v>
      </c>
      <c r="K20" s="9">
        <f>3473.1+1021505.68</f>
        <v>1024978.78</v>
      </c>
      <c r="L20" s="9">
        <f>F20</f>
        <v>30991.84015</v>
      </c>
      <c r="M20" s="9" t="s">
        <v>19</v>
      </c>
      <c r="N20" s="9">
        <f t="shared" si="1"/>
        <v>929755.20449999999</v>
      </c>
      <c r="O20" s="9">
        <f>L20</f>
        <v>30991.84015</v>
      </c>
      <c r="P20" s="9" t="s">
        <v>19</v>
      </c>
      <c r="Q20" s="9">
        <f t="shared" si="3"/>
        <v>929755.20449999999</v>
      </c>
      <c r="R20" s="17"/>
      <c r="S20" s="19"/>
      <c r="T20" s="21"/>
    </row>
    <row r="21" spans="1:20" ht="54.75" customHeight="1">
      <c r="A21" s="13">
        <v>15</v>
      </c>
      <c r="B21" s="13" t="s">
        <v>43</v>
      </c>
      <c r="C21" s="14" t="s">
        <v>45</v>
      </c>
      <c r="D21" s="13" t="s">
        <v>44</v>
      </c>
      <c r="E21" s="13">
        <v>4</v>
      </c>
      <c r="F21" s="9">
        <v>64831.735650000002</v>
      </c>
      <c r="G21" s="18">
        <v>0</v>
      </c>
      <c r="H21" s="30">
        <f t="shared" si="0"/>
        <v>1.2340535340889027</v>
      </c>
      <c r="I21" s="9" t="s">
        <v>19</v>
      </c>
      <c r="J21" s="9">
        <f t="shared" si="7"/>
        <v>320023.33</v>
      </c>
      <c r="K21" s="9">
        <f>463.08+319560.25</f>
        <v>320023.33</v>
      </c>
      <c r="L21" s="9">
        <f>F21</f>
        <v>64831.735650000002</v>
      </c>
      <c r="M21" s="9" t="s">
        <v>19</v>
      </c>
      <c r="N21" s="9">
        <f>L21*E21</f>
        <v>259326.94260000001</v>
      </c>
      <c r="O21" s="9">
        <f>L21</f>
        <v>64831.735650000002</v>
      </c>
      <c r="P21" s="9" t="s">
        <v>19</v>
      </c>
      <c r="Q21" s="9">
        <f t="shared" si="3"/>
        <v>259326.94260000001</v>
      </c>
      <c r="R21" s="17"/>
      <c r="S21" s="19"/>
      <c r="T21" s="21"/>
    </row>
    <row r="22" spans="1:20" ht="39" customHeight="1">
      <c r="A22" s="13">
        <v>16</v>
      </c>
      <c r="B22" s="13" t="s">
        <v>14</v>
      </c>
      <c r="C22" s="14" t="s">
        <v>56</v>
      </c>
      <c r="D22" s="13" t="s">
        <v>13</v>
      </c>
      <c r="E22" s="13">
        <v>146</v>
      </c>
      <c r="F22" s="9" t="s">
        <v>19</v>
      </c>
      <c r="G22" s="9"/>
      <c r="H22" s="9"/>
      <c r="I22" s="9">
        <f>+K22/E22</f>
        <v>13910.097534246575</v>
      </c>
      <c r="J22" s="9">
        <f>E22*I22</f>
        <v>2030874.24</v>
      </c>
      <c r="K22" s="9">
        <f>16902.42+1979971.82+34000</f>
        <v>2030874.24</v>
      </c>
      <c r="L22" s="9" t="s">
        <v>19</v>
      </c>
      <c r="M22" s="9">
        <v>13104.36</v>
      </c>
      <c r="N22" s="9">
        <f>E22*M22</f>
        <v>1913236.56</v>
      </c>
      <c r="O22" s="9" t="s">
        <v>19</v>
      </c>
      <c r="P22" s="9">
        <f>M22</f>
        <v>13104.36</v>
      </c>
      <c r="Q22" s="9">
        <f>E22*P22</f>
        <v>1913236.56</v>
      </c>
      <c r="R22" s="17"/>
      <c r="S22" s="19"/>
      <c r="T22" s="21"/>
    </row>
    <row r="23" spans="1:20" ht="19.5">
      <c r="A23" s="13"/>
      <c r="B23" s="23" t="s">
        <v>4</v>
      </c>
      <c r="C23" s="23"/>
      <c r="D23" s="23"/>
      <c r="E23" s="23"/>
      <c r="F23" s="11"/>
      <c r="G23" s="11"/>
      <c r="H23" s="11"/>
      <c r="I23" s="11"/>
      <c r="J23" s="11">
        <f>J7+J8+J9+J10+J11+J12+J13+J14+J15+J16+J17+J18+J19+J20+J21+J22</f>
        <v>14266369.92</v>
      </c>
      <c r="K23" s="11">
        <f>SUM(K7:K22)</f>
        <v>14266369.92</v>
      </c>
      <c r="L23" s="11"/>
      <c r="M23" s="11"/>
      <c r="N23" s="11">
        <f>SUM(N6:N22)</f>
        <v>12934419.886620002</v>
      </c>
      <c r="O23" s="11"/>
      <c r="P23" s="11"/>
      <c r="Q23" s="11">
        <f>N23</f>
        <v>12934419.886620002</v>
      </c>
      <c r="T23" s="21"/>
    </row>
    <row r="24" spans="1:20" ht="19.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T24" s="22"/>
    </row>
    <row r="25" spans="1:20" s="32" customFormat="1" ht="25.5" customHeight="1">
      <c r="A25" s="47" t="s">
        <v>63</v>
      </c>
      <c r="B25" s="47"/>
      <c r="C25" s="48"/>
      <c r="D25" s="48"/>
      <c r="E25" s="48"/>
      <c r="F25" s="48"/>
      <c r="G25" s="31"/>
      <c r="H25" s="31"/>
      <c r="I25" s="31"/>
    </row>
    <row r="26" spans="1:20" s="32" customFormat="1" ht="42.75" customHeight="1">
      <c r="A26" s="49" t="s">
        <v>68</v>
      </c>
      <c r="B26" s="49"/>
      <c r="C26" s="49"/>
      <c r="D26" s="49"/>
      <c r="E26" s="49"/>
      <c r="F26" s="49"/>
      <c r="G26" s="31"/>
      <c r="H26" s="31"/>
      <c r="I26" s="31"/>
    </row>
    <row r="27" spans="1:20" s="32" customFormat="1" ht="21" customHeight="1">
      <c r="A27" s="47" t="s">
        <v>64</v>
      </c>
      <c r="B27" s="47"/>
      <c r="C27" s="48"/>
      <c r="D27" s="48"/>
      <c r="E27" s="48"/>
      <c r="F27" s="48"/>
      <c r="G27" s="31"/>
      <c r="H27" s="31"/>
      <c r="I27" s="31"/>
    </row>
    <row r="28" spans="1:20" ht="15.75">
      <c r="A28" s="33"/>
      <c r="B28" s="33"/>
      <c r="C28" s="10"/>
      <c r="D28" s="10"/>
      <c r="E28" s="10"/>
      <c r="F28" s="10"/>
      <c r="G28" s="10"/>
      <c r="H28" s="28"/>
      <c r="I28" s="28"/>
      <c r="J28" s="28"/>
      <c r="K28" s="10"/>
      <c r="L28" s="10"/>
      <c r="M28" s="10"/>
      <c r="N28" s="10"/>
      <c r="O28" s="10"/>
    </row>
    <row r="29" spans="1:20" ht="15.75">
      <c r="A29" s="33"/>
      <c r="B29" s="33"/>
      <c r="C29" s="10"/>
      <c r="D29" s="10"/>
      <c r="E29" s="10"/>
      <c r="F29" s="10"/>
      <c r="G29" s="10"/>
      <c r="H29" s="28"/>
      <c r="I29" s="28"/>
      <c r="J29" s="10"/>
      <c r="K29" s="10"/>
      <c r="L29" s="10"/>
      <c r="M29" s="10"/>
      <c r="N29" s="10"/>
      <c r="O29" s="10"/>
    </row>
    <row r="30" spans="1:20" ht="15.75">
      <c r="A30" s="33"/>
      <c r="B30" s="33"/>
      <c r="C30" s="10"/>
      <c r="D30" s="10"/>
      <c r="E30" s="10"/>
      <c r="F30" s="10"/>
      <c r="G30" s="10"/>
      <c r="H30" s="28"/>
      <c r="I30" s="28"/>
      <c r="J30" s="10"/>
      <c r="K30" s="10"/>
      <c r="L30" s="10"/>
      <c r="M30" s="10"/>
      <c r="N30" s="10"/>
      <c r="O30" s="10"/>
    </row>
    <row r="31" spans="1:20" ht="15.75">
      <c r="A31" s="10"/>
      <c r="B31" s="10"/>
      <c r="C31" s="10"/>
      <c r="D31" s="10"/>
      <c r="E31" s="10"/>
      <c r="F31" s="10"/>
      <c r="G31" s="10"/>
      <c r="H31" s="10"/>
      <c r="I31" s="10"/>
      <c r="J31" s="28"/>
      <c r="K31" s="28"/>
      <c r="L31" s="10"/>
      <c r="M31" s="10"/>
      <c r="N31" s="10"/>
      <c r="O31" s="10"/>
      <c r="P31" s="10"/>
      <c r="Q31" s="10"/>
    </row>
    <row r="32" spans="1:20" ht="15.75">
      <c r="A32" s="10"/>
      <c r="B32" s="10"/>
      <c r="C32" s="10"/>
      <c r="D32" s="10"/>
      <c r="E32" s="10"/>
      <c r="F32" s="10"/>
      <c r="G32" s="10"/>
      <c r="H32" s="10"/>
      <c r="I32" s="10"/>
      <c r="J32" s="28"/>
      <c r="K32" s="28"/>
      <c r="L32" s="10"/>
      <c r="M32" s="10"/>
      <c r="N32" s="10"/>
      <c r="O32" s="10"/>
      <c r="P32" s="10"/>
      <c r="Q32" s="10"/>
    </row>
    <row r="33" spans="1:17" ht="15.75">
      <c r="A33" s="10"/>
      <c r="B33" s="10"/>
      <c r="C33" s="10"/>
      <c r="D33" s="10"/>
      <c r="E33" s="10"/>
      <c r="F33" s="10"/>
      <c r="G33" s="10"/>
      <c r="H33" s="10"/>
      <c r="I33" s="10"/>
      <c r="J33" s="28"/>
      <c r="K33" s="28"/>
      <c r="L33" s="10"/>
      <c r="M33" s="10"/>
      <c r="N33" s="10"/>
      <c r="O33" s="10"/>
      <c r="P33" s="10"/>
      <c r="Q33" s="10"/>
    </row>
    <row r="34" spans="1:17" ht="15.75">
      <c r="A34" s="10"/>
      <c r="B34" s="10"/>
      <c r="C34" s="10"/>
      <c r="D34" s="10"/>
      <c r="E34" s="10"/>
      <c r="F34" s="29"/>
      <c r="G34" s="29"/>
      <c r="H34" s="29"/>
      <c r="I34" s="29"/>
      <c r="J34" s="28"/>
      <c r="K34" s="28"/>
      <c r="L34" s="10"/>
      <c r="M34" s="10"/>
      <c r="N34" s="10"/>
      <c r="O34" s="10"/>
      <c r="P34" s="10"/>
      <c r="Q34" s="10"/>
    </row>
    <row r="35" spans="1:17" ht="15.7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ht="15.7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 ht="15.7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ht="15.7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ht="15.7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17" ht="15.7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 ht="15.7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 ht="15.7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 ht="15.7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 ht="15.7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17" ht="15.7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 ht="15.7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1:17" ht="15.7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17" ht="15.7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  <row r="49" spans="1:17" ht="15.7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1:17" ht="15.7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1:17" ht="15.7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2" spans="1:17" ht="15.7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</row>
    <row r="53" spans="1:17" ht="15.7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</row>
    <row r="54" spans="1:17" ht="15.7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7" ht="15.7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</row>
    <row r="56" spans="1:17" ht="15.7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</row>
    <row r="57" spans="1:17" ht="15.7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ht="15.7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17" ht="15.7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ht="15.7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ht="15.7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1:17" ht="15.7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ht="15.7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ht="15.7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ht="15.7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ht="15.7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ht="15.7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ht="15.7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ht="15.7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ht="15.7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ht="15.7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ht="15.7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ht="15.7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ht="15.7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ht="15.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ht="15.7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ht="15.7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ht="15.7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ht="15.7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ht="15.7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ht="15.7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ht="15.7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ht="15.7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ht="15.7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ht="15.7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ht="15.7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ht="15.7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ht="15.7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ht="15.7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ht="15.7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ht="15.7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ht="15.7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ht="15.7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ht="15.7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ht="15.7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ht="15.7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ht="15.7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ht="15.7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</row>
    <row r="99" spans="1:17" ht="15.7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ht="15.7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</row>
    <row r="101" spans="1:17" ht="15.7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</row>
    <row r="102" spans="1:17" ht="15.7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ht="15.7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ht="15.7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ht="15.7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ht="15.7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ht="15.7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ht="15.7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</row>
    <row r="109" spans="1:17" ht="15.7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ht="15.7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ht="15.7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</row>
    <row r="112" spans="1:17" ht="15.7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</row>
    <row r="113" spans="1:17" ht="15.7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</row>
    <row r="114" spans="1:17" ht="15.7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</row>
    <row r="115" spans="1:17" ht="15.7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</row>
    <row r="116" spans="1:17" ht="15.7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</row>
    <row r="117" spans="1:17" ht="15.7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</row>
    <row r="118" spans="1:17" ht="15.7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</row>
    <row r="119" spans="1:17" ht="15.7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</row>
    <row r="120" spans="1:17" ht="15.7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</row>
    <row r="121" spans="1:17" ht="15.7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</row>
    <row r="122" spans="1:17" ht="15.7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</row>
    <row r="123" spans="1:17" ht="15.7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</row>
    <row r="124" spans="1:17" ht="15.7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</row>
    <row r="125" spans="1:17" ht="15.7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</row>
    <row r="126" spans="1:17" ht="15.7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</row>
    <row r="127" spans="1:17" ht="15.7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</row>
    <row r="128" spans="1:17" ht="15.7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</row>
    <row r="129" spans="1:17" ht="15.7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</row>
    <row r="130" spans="1:17" ht="15.7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</row>
    <row r="131" spans="1:17" ht="15.7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</row>
    <row r="132" spans="1:17" ht="15.7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</row>
    <row r="133" spans="1:17" ht="15.7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</row>
    <row r="134" spans="1:17" ht="15.7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</row>
    <row r="135" spans="1:17" ht="15.7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</row>
    <row r="136" spans="1:17" ht="15.7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ht="15.7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</row>
    <row r="138" spans="1:17" ht="15.7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  <row r="139" spans="1:17" ht="15.7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</row>
    <row r="140" spans="1:17" ht="15.7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</row>
    <row r="141" spans="1:17" ht="15.7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</row>
    <row r="142" spans="1:17" ht="15.7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</row>
    <row r="143" spans="1:17" ht="15.7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</row>
    <row r="144" spans="1:17" ht="15.7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</row>
    <row r="145" spans="1:17" ht="15.7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</row>
    <row r="146" spans="1:17" ht="15.7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</row>
    <row r="147" spans="1:17" ht="15.7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</row>
    <row r="148" spans="1:17" ht="15.7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</row>
    <row r="149" spans="1:17" ht="15.7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</row>
    <row r="150" spans="1:17" ht="15.7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</row>
    <row r="151" spans="1:17" ht="15.7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</row>
    <row r="152" spans="1:17" ht="15.7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</row>
    <row r="153" spans="1:17" ht="15.7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</row>
    <row r="154" spans="1:17" ht="15.7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</row>
    <row r="155" spans="1:17" ht="15.7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</row>
    <row r="156" spans="1:17" ht="15.7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</row>
  </sheetData>
  <mergeCells count="10">
    <mergeCell ref="A25:F25"/>
    <mergeCell ref="A27:F27"/>
    <mergeCell ref="A26:F26"/>
    <mergeCell ref="N1:Q1"/>
    <mergeCell ref="A2:Q2"/>
    <mergeCell ref="A4:A5"/>
    <mergeCell ref="B4:B5"/>
    <mergeCell ref="C4:C5"/>
    <mergeCell ref="D4:D5"/>
    <mergeCell ref="E4:E5"/>
  </mergeCells>
  <pageMargins left="0.51181102362204722" right="0.51181102362204722" top="0.55118110236220474" bottom="0.55118110236220474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Ст. ед. работы 2022,2023 год</vt:lpstr>
      <vt:lpstr>2022,2023,2024 год </vt:lpstr>
      <vt:lpstr>'2022,2023,2024 год '!Область_печати</vt:lpstr>
      <vt:lpstr>'Ст. ед. работы 2022,2023 год'!Область_печати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b2204</cp:lastModifiedBy>
  <cp:lastPrinted>2022-09-28T09:17:12Z</cp:lastPrinted>
  <dcterms:created xsi:type="dcterms:W3CDTF">2015-12-26T06:27:23Z</dcterms:created>
  <dcterms:modified xsi:type="dcterms:W3CDTF">2022-09-30T04:11:41Z</dcterms:modified>
</cp:coreProperties>
</file>