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20610" windowHeight="10170"/>
  </bookViews>
  <sheets>
    <sheet name="Прил №1" sheetId="5" r:id="rId1"/>
    <sheet name="Прил №2" sheetId="3" r:id="rId2"/>
    <sheet name="Лист1" sheetId="6" state="hidden" r:id="rId3"/>
    <sheet name="Лист2" sheetId="7" state="hidden" r:id="rId4"/>
  </sheets>
  <definedNames>
    <definedName name="_xlnm.Print_Area" localSheetId="0">'Прил №1'!$A$1:$H$15</definedName>
    <definedName name="_xlnm.Print_Area" localSheetId="1">'Прил №2'!$A$1:$T$24</definedName>
  </definedNames>
  <calcPr calcId="125725"/>
</workbook>
</file>

<file path=xl/calcChain.xml><?xml version="1.0" encoding="utf-8"?>
<calcChain xmlns="http://schemas.openxmlformats.org/spreadsheetml/2006/main">
  <c r="K8" i="3"/>
  <c r="K14"/>
  <c r="I14" s="1"/>
  <c r="J14" s="1"/>
  <c r="K12"/>
  <c r="I8"/>
  <c r="J8" s="1"/>
  <c r="J17"/>
  <c r="K16"/>
  <c r="I16"/>
  <c r="J16" s="1"/>
  <c r="I12"/>
  <c r="J12" s="1"/>
  <c r="K10"/>
  <c r="I10" s="1"/>
  <c r="J10" s="1"/>
  <c r="K9"/>
  <c r="I9" s="1"/>
  <c r="J9" s="1"/>
  <c r="I11"/>
  <c r="I13"/>
  <c r="I15"/>
  <c r="I7"/>
  <c r="J7" s="1"/>
  <c r="J11"/>
  <c r="J13"/>
  <c r="J15"/>
  <c r="O17"/>
  <c r="H17"/>
  <c r="F7" i="5" s="1"/>
  <c r="L17" i="7"/>
  <c r="K17"/>
  <c r="J17"/>
  <c r="I17"/>
  <c r="H17"/>
  <c r="G17"/>
  <c r="F17"/>
  <c r="F21" s="1"/>
  <c r="E17"/>
  <c r="D17"/>
  <c r="J18" i="3" l="1"/>
  <c r="K18"/>
  <c r="L17"/>
  <c r="E17" i="6"/>
  <c r="F17"/>
  <c r="G17"/>
  <c r="H17"/>
  <c r="I17"/>
  <c r="J17"/>
  <c r="K17"/>
  <c r="L17"/>
  <c r="M17"/>
  <c r="N17"/>
  <c r="O17"/>
  <c r="P17"/>
  <c r="Q17"/>
  <c r="D17"/>
  <c r="F21" l="1"/>
  <c r="L11" i="3" l="1"/>
  <c r="M16" l="1"/>
  <c r="Q16" s="1"/>
  <c r="T16" s="1"/>
  <c r="L16"/>
  <c r="P16" l="1"/>
  <c r="L9"/>
  <c r="L7" l="1"/>
  <c r="M8"/>
  <c r="M9"/>
  <c r="M10"/>
  <c r="M11"/>
  <c r="M12"/>
  <c r="M13"/>
  <c r="M14"/>
  <c r="M15"/>
  <c r="P15" s="1"/>
  <c r="G7" i="5"/>
  <c r="L8" i="3"/>
  <c r="L10"/>
  <c r="L12"/>
  <c r="L13"/>
  <c r="L14"/>
  <c r="L15"/>
  <c r="M7" l="1"/>
  <c r="P7" s="1"/>
  <c r="P12"/>
  <c r="S17" l="1"/>
  <c r="L18" l="1"/>
  <c r="H7" i="5" l="1"/>
  <c r="P17" i="3"/>
  <c r="T17"/>
  <c r="Q14"/>
  <c r="T14" s="1"/>
  <c r="P14"/>
  <c r="P13"/>
  <c r="P11"/>
  <c r="Q10"/>
  <c r="T10" s="1"/>
  <c r="P9"/>
  <c r="P8"/>
  <c r="Q13" l="1"/>
  <c r="T13" s="1"/>
  <c r="P10"/>
  <c r="P18" s="1"/>
  <c r="Q9"/>
  <c r="T9" s="1"/>
  <c r="Q8"/>
  <c r="T8" s="1"/>
  <c r="Q7"/>
  <c r="T7" s="1"/>
  <c r="Q12"/>
  <c r="T12" s="1"/>
  <c r="Q11"/>
  <c r="T11" s="1"/>
  <c r="Q15"/>
  <c r="T15" s="1"/>
  <c r="T18" l="1"/>
</calcChain>
</file>

<file path=xl/sharedStrings.xml><?xml version="1.0" encoding="utf-8"?>
<sst xmlns="http://schemas.openxmlformats.org/spreadsheetml/2006/main" count="219" uniqueCount="91">
  <si>
    <t>Наименование работы</t>
  </si>
  <si>
    <t>Уникальный номер реестровой записи</t>
  </si>
  <si>
    <t>№  п/п</t>
  </si>
  <si>
    <t>1.</t>
  </si>
  <si>
    <t>2.</t>
  </si>
  <si>
    <t>3.</t>
  </si>
  <si>
    <t>4.</t>
  </si>
  <si>
    <t xml:space="preserve">Единица измерения </t>
  </si>
  <si>
    <t>Итого</t>
  </si>
  <si>
    <t>Объм финансового обеспечения (руб.)</t>
  </si>
  <si>
    <t>Объем выполняемой услуги</t>
  </si>
  <si>
    <t>Базовый норматив затрат на оказание услуги (руб.)</t>
  </si>
  <si>
    <t>5.</t>
  </si>
  <si>
    <t>Наименование услуги и работы</t>
  </si>
  <si>
    <t>Стоимость еденицы работы (руб.)</t>
  </si>
  <si>
    <t>Число лиц, прошедших спортивную подготовку на этапах спортивной подготовки (чел.)</t>
  </si>
  <si>
    <t>_</t>
  </si>
  <si>
    <t>6.</t>
  </si>
  <si>
    <t>7.</t>
  </si>
  <si>
    <t>8.</t>
  </si>
  <si>
    <t>Организация и обеспечение подготовки спортивного резерва</t>
  </si>
  <si>
    <t>Р.03.1.0022.0001.001</t>
  </si>
  <si>
    <t>Количество лиц обучающихся (чел.)</t>
  </si>
  <si>
    <t>Объем выполняемой работы</t>
  </si>
  <si>
    <t>Стоимость единицы работы (руб.)</t>
  </si>
  <si>
    <t>Спортивная подготовка по олимпийским видам спорта-спортивная борьба (этап начальной подготовки)</t>
  </si>
  <si>
    <t>Спортивная подготовка по олимпийским видам спорта-спортивная борьба (тренировочный этап)</t>
  </si>
  <si>
    <t xml:space="preserve">Спортивная подготовка по олимпийским видам спорта-спортивная борьба (этап совершенствования спортивного мастерства) </t>
  </si>
  <si>
    <t>Спортивная подготовка по олимпийским видам спорта-спортивная борьба (этап высшего спортивного мастерства)</t>
  </si>
  <si>
    <t>Спортивная подготовка по олимпийским видам спорта- бокс (этап начальной подготовки)</t>
  </si>
  <si>
    <t>Коэффициент выравнивания</t>
  </si>
  <si>
    <t>9.</t>
  </si>
  <si>
    <t>Спортивная подготовка по неолимпийским видам кикбоксинг (этап начальной подготовки)</t>
  </si>
  <si>
    <t>931900О.99.0.БВ28АБ30000</t>
  </si>
  <si>
    <t>931900О.99.0.БВ28АБ31000</t>
  </si>
  <si>
    <t>2022 год</t>
  </si>
  <si>
    <t>931000.Р.27.1.Р0220001000</t>
  </si>
  <si>
    <t>10.</t>
  </si>
  <si>
    <t>92600О.99.0.БВ27АБ81005</t>
  </si>
  <si>
    <t>92600О.99.0.БВ27АБ82005</t>
  </si>
  <si>
    <t>92600О.99.0.БВ27АБ83005</t>
  </si>
  <si>
    <t>92600О.99.0.БВ27АБ84005</t>
  </si>
  <si>
    <t>926200О.99.0.БВ27АА26005</t>
  </si>
  <si>
    <t>926200О.99.0.БВ27АА27005</t>
  </si>
  <si>
    <t>931900О.99.0.БВ28АВ31000</t>
  </si>
  <si>
    <t>Спортивная подготовка по неолимпийским видам кикбоксинг тренировочный этап (этап спортивной специализации)</t>
  </si>
  <si>
    <t xml:space="preserve">Спортивная подготовка по олимпийским видам спорта- бокс тренировочный этап (этап спортивной специализации) </t>
  </si>
  <si>
    <t>Спортивная подготовка по неолимпийским видам самбо тренировочный этап (этап спортивной специализации)</t>
  </si>
  <si>
    <t>Объем финансового обеспечения выполнения муниципального задания на 2021 год и плановый период 2022 - 2023 гг для МБУ "Спортивная школа олимпийского резерва по единоборствам" города Шарыпово</t>
  </si>
  <si>
    <t>2023 год</t>
  </si>
  <si>
    <t xml:space="preserve">2023 год </t>
  </si>
  <si>
    <t>11.</t>
  </si>
  <si>
    <t>Спортивная подготовка по неолимпийским видам самбо ( этап начальной подготовки)</t>
  </si>
  <si>
    <t xml:space="preserve">Приложение № 2 к распоряжению Отдела СиМП Администрации города Шарыпово                                                                             от  "     "        2021  №                                    </t>
  </si>
  <si>
    <t>"   "             2021г.</t>
  </si>
  <si>
    <t>Администрации города Шарыпово Андриянова И.Г.________________</t>
  </si>
  <si>
    <t>Проживание на курсах повышения квалификации</t>
  </si>
  <si>
    <t>Медосмотр</t>
  </si>
  <si>
    <t>Услуги сторонней организации (бани)</t>
  </si>
  <si>
    <t xml:space="preserve">Служебные командировки, курсы повышения квалификации </t>
  </si>
  <si>
    <t>Командировочные</t>
  </si>
  <si>
    <t>Спортивные мероприятия</t>
  </si>
  <si>
    <t>Заправка и ремонт картриджей</t>
  </si>
  <si>
    <t>Абонентская связь</t>
  </si>
  <si>
    <t xml:space="preserve">Интернет </t>
  </si>
  <si>
    <t>Разговоры МТС</t>
  </si>
  <si>
    <t>Медикаменты</t>
  </si>
  <si>
    <t>Канцтовары</t>
  </si>
  <si>
    <t>Канцтовары (катриджи)</t>
  </si>
  <si>
    <t>Хозтовары</t>
  </si>
  <si>
    <t>Исполнитель:  экономист Ханахмдова А.В._____________________</t>
  </si>
  <si>
    <t>Согласовано:  Начальник отдела экономики</t>
  </si>
  <si>
    <t xml:space="preserve">2022год </t>
  </si>
  <si>
    <t xml:space="preserve">2024 год </t>
  </si>
  <si>
    <t>2024 год</t>
  </si>
  <si>
    <r>
      <rPr>
        <b/>
        <sz val="12"/>
        <color theme="1"/>
        <rFont val="Times New Roman"/>
        <family val="1"/>
        <charset val="204"/>
      </rPr>
      <t xml:space="preserve">Исполнитель: </t>
    </r>
    <r>
      <rPr>
        <sz val="12"/>
        <color theme="1"/>
        <rFont val="Times New Roman"/>
        <family val="1"/>
        <charset val="204"/>
      </rPr>
      <t xml:space="preserve"> экономист Ханахмедова А.В._____________________</t>
    </r>
  </si>
  <si>
    <r>
      <rPr>
        <b/>
        <sz val="12"/>
        <color theme="1"/>
        <rFont val="Times New Roman"/>
        <family val="1"/>
        <charset val="204"/>
      </rPr>
      <t>Согласовано:</t>
    </r>
    <r>
      <rPr>
        <sz val="12"/>
        <color theme="1"/>
        <rFont val="Times New Roman"/>
        <family val="1"/>
        <charset val="204"/>
      </rPr>
      <t xml:space="preserve">  Начальник отдела экономики и планирования Администрации города Шарыпово  </t>
    </r>
  </si>
  <si>
    <t>Андриянова И.Г.________________</t>
  </si>
  <si>
    <t>Объем финансового обеспечения выполнения муниципального задания на 2022 год и плановый период 2023 - 2024 гг для МБУ "Спортивная школа олимпийского резерва по единоборствам" города Шарыпово</t>
  </si>
  <si>
    <t>Стоимость единицы работы  на 2022 год и плановый период 2023 - 2024 гг для МБУ "Спортивная школа олимпийского резерва по единоборствам" города Шарыпово</t>
  </si>
  <si>
    <t>Директор</t>
  </si>
  <si>
    <t>Заместитель директора по УВР</t>
  </si>
  <si>
    <t>Заместитель директора по СМР</t>
  </si>
  <si>
    <t>Секретарь</t>
  </si>
  <si>
    <t>Инспектор отдела кадров</t>
  </si>
  <si>
    <t>Врач</t>
  </si>
  <si>
    <t>Медсестра</t>
  </si>
  <si>
    <t>Заведующий хозяйством</t>
  </si>
  <si>
    <t>Объм финансового обеспечения ПЕРВОНАЧАЛЬНЫЙ</t>
  </si>
  <si>
    <t xml:space="preserve">Приложение № 2 к распоряжению Отдела СиМП Администрации города Шарыпово                                                                             от  " 13 "  05   2022    №  118                                   </t>
  </si>
  <si>
    <t xml:space="preserve">Приложение № 1 к распоряжению Отдела СиМП Администрации города Шарыпово                                                              от   " 13 "     05      2022 г.       №  118                    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</si>
</sst>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"/>
    <numFmt numFmtId="166" formatCode="#,##0.000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wrapText="1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center" wrapText="1"/>
    </xf>
    <xf numFmtId="165" fontId="3" fillId="0" borderId="0" xfId="0" applyNumberFormat="1" applyFont="1" applyFill="1" applyAlignment="1">
      <alignment wrapText="1"/>
    </xf>
    <xf numFmtId="4" fontId="5" fillId="0" borderId="0" xfId="0" applyNumberFormat="1" applyFont="1" applyFill="1" applyAlignment="1">
      <alignment wrapText="1"/>
    </xf>
    <xf numFmtId="4" fontId="6" fillId="0" borderId="0" xfId="0" applyNumberFormat="1" applyFont="1" applyFill="1" applyAlignment="1">
      <alignment wrapText="1"/>
    </xf>
    <xf numFmtId="0" fontId="3" fillId="0" borderId="1" xfId="0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center" wrapText="1"/>
    </xf>
    <xf numFmtId="4" fontId="7" fillId="0" borderId="0" xfId="0" applyNumberFormat="1" applyFont="1" applyFill="1" applyAlignment="1">
      <alignment wrapText="1"/>
    </xf>
    <xf numFmtId="0" fontId="6" fillId="0" borderId="0" xfId="0" applyFont="1" applyFill="1" applyAlignment="1">
      <alignment wrapText="1"/>
    </xf>
    <xf numFmtId="4" fontId="3" fillId="0" borderId="0" xfId="0" applyNumberFormat="1" applyFont="1" applyFill="1" applyAlignment="1">
      <alignment wrapText="1"/>
    </xf>
    <xf numFmtId="0" fontId="3" fillId="0" borderId="2" xfId="0" applyFont="1" applyFill="1" applyBorder="1" applyAlignment="1">
      <alignment horizontal="center" wrapText="1"/>
    </xf>
    <xf numFmtId="166" fontId="3" fillId="0" borderId="1" xfId="0" applyNumberFormat="1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5" fontId="3" fillId="0" borderId="1" xfId="0" applyNumberFormat="1" applyFont="1" applyFill="1" applyBorder="1" applyAlignment="1">
      <alignment horizontal="center" wrapText="1"/>
    </xf>
    <xf numFmtId="4" fontId="3" fillId="0" borderId="0" xfId="0" applyNumberFormat="1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8" fillId="0" borderId="1" xfId="0" applyFont="1" applyBorder="1" applyAlignment="1">
      <alignment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Fill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7"/>
  <sheetViews>
    <sheetView tabSelected="1" view="pageBreakPreview" zoomScale="83" zoomScaleNormal="100" zoomScaleSheetLayoutView="83" workbookViewId="0">
      <selection activeCell="D12" sqref="D12:F12"/>
    </sheetView>
  </sheetViews>
  <sheetFormatPr defaultRowHeight="12.75"/>
  <cols>
    <col min="1" max="1" width="7" style="1" customWidth="1"/>
    <col min="2" max="2" width="25.7109375" style="1" customWidth="1"/>
    <col min="3" max="3" width="12.85546875" style="1" customWidth="1"/>
    <col min="4" max="4" width="16.28515625" style="1" customWidth="1"/>
    <col min="5" max="5" width="11.42578125" style="1" customWidth="1"/>
    <col min="6" max="6" width="17.42578125" style="1" customWidth="1"/>
    <col min="7" max="7" width="17.140625" style="1" customWidth="1"/>
    <col min="8" max="8" width="17.28515625" style="1" customWidth="1"/>
    <col min="9" max="16384" width="9.140625" style="1"/>
  </cols>
  <sheetData>
    <row r="1" spans="1:18" ht="80.25" customHeight="1">
      <c r="A1" s="5"/>
      <c r="B1" s="5"/>
      <c r="C1" s="6"/>
      <c r="D1" s="6"/>
      <c r="E1" s="6"/>
      <c r="F1" s="41" t="s">
        <v>90</v>
      </c>
      <c r="G1" s="41"/>
      <c r="H1" s="41"/>
    </row>
    <row r="2" spans="1:18" ht="60.75" customHeight="1">
      <c r="A2" s="42" t="s">
        <v>79</v>
      </c>
      <c r="B2" s="42"/>
      <c r="C2" s="42"/>
      <c r="D2" s="42"/>
      <c r="E2" s="42"/>
      <c r="F2" s="42"/>
      <c r="G2" s="42"/>
      <c r="H2" s="42"/>
    </row>
    <row r="3" spans="1:18" ht="15.75">
      <c r="A3" s="5"/>
      <c r="B3" s="5"/>
      <c r="C3" s="5"/>
      <c r="D3" s="5"/>
      <c r="E3" s="5"/>
      <c r="F3" s="5"/>
      <c r="G3" s="5"/>
      <c r="H3" s="5"/>
    </row>
    <row r="4" spans="1:18" ht="57" customHeight="1">
      <c r="A4" s="43" t="s">
        <v>2</v>
      </c>
      <c r="B4" s="43" t="s">
        <v>0</v>
      </c>
      <c r="C4" s="43" t="s">
        <v>1</v>
      </c>
      <c r="D4" s="43" t="s">
        <v>7</v>
      </c>
      <c r="E4" s="43" t="s">
        <v>23</v>
      </c>
      <c r="F4" s="7" t="s">
        <v>24</v>
      </c>
      <c r="G4" s="7" t="s">
        <v>24</v>
      </c>
      <c r="H4" s="7" t="s">
        <v>24</v>
      </c>
      <c r="I4" s="4"/>
    </row>
    <row r="5" spans="1:18" ht="21" customHeight="1">
      <c r="A5" s="44"/>
      <c r="B5" s="44"/>
      <c r="C5" s="44"/>
      <c r="D5" s="44"/>
      <c r="E5" s="44"/>
      <c r="F5" s="8" t="s">
        <v>72</v>
      </c>
      <c r="G5" s="8" t="s">
        <v>50</v>
      </c>
      <c r="H5" s="8" t="s">
        <v>73</v>
      </c>
      <c r="J5" s="2"/>
      <c r="K5" s="2"/>
      <c r="L5" s="3"/>
    </row>
    <row r="6" spans="1:18" ht="15.7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6</v>
      </c>
      <c r="H6" s="8">
        <v>6</v>
      </c>
    </row>
    <row r="7" spans="1:18" ht="63.75" customHeight="1">
      <c r="A7" s="7" t="s">
        <v>3</v>
      </c>
      <c r="B7" s="9" t="s">
        <v>20</v>
      </c>
      <c r="C7" s="10" t="s">
        <v>21</v>
      </c>
      <c r="D7" s="9" t="s">
        <v>22</v>
      </c>
      <c r="E7" s="9">
        <v>26</v>
      </c>
      <c r="F7" s="11">
        <f>'Прил №2'!H17</f>
        <v>8185.4057692307979</v>
      </c>
      <c r="G7" s="11">
        <f>'Прил №2'!O17</f>
        <v>1627.7134615384903</v>
      </c>
      <c r="H7" s="11">
        <f>G7</f>
        <v>1627.7134615384903</v>
      </c>
    </row>
    <row r="8" spans="1:18" ht="15.75">
      <c r="A8" s="5"/>
      <c r="B8" s="5"/>
      <c r="C8" s="5"/>
      <c r="D8" s="5"/>
      <c r="E8" s="5"/>
      <c r="F8" s="5"/>
      <c r="G8" s="5"/>
      <c r="H8" s="5"/>
    </row>
    <row r="9" spans="1:18" ht="15.75" hidden="1">
      <c r="A9" s="5"/>
      <c r="B9" s="5"/>
      <c r="C9" s="5"/>
      <c r="D9" s="5"/>
      <c r="E9" s="5"/>
      <c r="F9" s="5"/>
      <c r="G9" s="5"/>
      <c r="H9" s="5"/>
    </row>
    <row r="10" spans="1:18" s="16" customFormat="1" ht="15.75" customHeight="1">
      <c r="A10" s="39" t="s">
        <v>75</v>
      </c>
      <c r="B10" s="39"/>
      <c r="C10" s="39"/>
      <c r="D10" s="39"/>
      <c r="E10" s="39"/>
      <c r="F10" s="14"/>
      <c r="G10" s="14"/>
      <c r="H10" s="14"/>
      <c r="I10" s="27"/>
      <c r="J10" s="14"/>
      <c r="K10" s="14"/>
      <c r="L10" s="14"/>
      <c r="M10" s="14"/>
      <c r="N10" s="14"/>
      <c r="O10" s="14"/>
      <c r="P10" s="14"/>
      <c r="Q10" s="14"/>
      <c r="R10" s="14"/>
    </row>
    <row r="11" spans="1:18" s="16" customFormat="1" ht="15.75">
      <c r="A11" s="33"/>
      <c r="B11" s="33"/>
      <c r="C11" s="33"/>
      <c r="D11" s="33"/>
      <c r="E11" s="33"/>
      <c r="F11" s="27"/>
      <c r="G11" s="14"/>
      <c r="H11" s="14"/>
      <c r="I11" s="27"/>
      <c r="J11" s="14"/>
      <c r="K11" s="14"/>
      <c r="L11" s="14"/>
      <c r="M11" s="14"/>
      <c r="N11" s="14"/>
      <c r="O11" s="14"/>
      <c r="P11" s="14"/>
      <c r="Q11" s="14"/>
      <c r="R11" s="14"/>
    </row>
    <row r="12" spans="1:18" s="16" customFormat="1" ht="51.75" customHeight="1">
      <c r="A12" s="39" t="s">
        <v>76</v>
      </c>
      <c r="B12" s="39"/>
      <c r="C12" s="39"/>
      <c r="D12" s="39" t="s">
        <v>77</v>
      </c>
      <c r="E12" s="39"/>
      <c r="F12" s="39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</row>
    <row r="13" spans="1:18" s="16" customFormat="1" ht="42" customHeight="1">
      <c r="A13" s="40"/>
      <c r="B13" s="40"/>
      <c r="C13" s="40"/>
      <c r="D13" s="40"/>
      <c r="E13" s="3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s="16" customFormat="1" ht="15.75">
      <c r="A14" s="33"/>
      <c r="B14" s="33"/>
      <c r="C14" s="33"/>
      <c r="D14" s="33"/>
      <c r="E14" s="3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</row>
    <row r="15" spans="1:18" ht="30.75" customHeight="1">
      <c r="A15" s="5"/>
      <c r="B15" s="5"/>
      <c r="C15" s="5"/>
      <c r="D15" s="5"/>
      <c r="E15" s="5"/>
      <c r="F15" s="5"/>
      <c r="G15" s="5"/>
      <c r="H15" s="5"/>
    </row>
    <row r="16" spans="1:18" ht="15.75">
      <c r="A16" s="5"/>
      <c r="B16" s="5"/>
      <c r="C16" s="5"/>
      <c r="D16" s="5"/>
      <c r="E16" s="5"/>
      <c r="F16" s="5"/>
      <c r="G16" s="5"/>
      <c r="H16" s="5"/>
    </row>
    <row r="17" spans="1:8" ht="15.75">
      <c r="A17" s="5"/>
      <c r="B17" s="5"/>
      <c r="C17" s="5"/>
      <c r="D17" s="5"/>
      <c r="E17" s="5"/>
      <c r="F17" s="5"/>
      <c r="G17" s="5"/>
      <c r="H17" s="5"/>
    </row>
  </sheetData>
  <mergeCells count="11">
    <mergeCell ref="A10:E10"/>
    <mergeCell ref="A13:D13"/>
    <mergeCell ref="A12:C12"/>
    <mergeCell ref="D12:F12"/>
    <mergeCell ref="F1:H1"/>
    <mergeCell ref="A2:H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W38"/>
  <sheetViews>
    <sheetView view="pageBreakPreview" topLeftCell="A16" zoomScale="75" zoomScaleNormal="100" zoomScaleSheetLayoutView="75" workbookViewId="0">
      <selection activeCell="B30" sqref="B30"/>
    </sheetView>
  </sheetViews>
  <sheetFormatPr defaultRowHeight="12.75"/>
  <cols>
    <col min="1" max="1" width="5" style="16" customWidth="1"/>
    <col min="2" max="2" width="38.85546875" style="16" customWidth="1"/>
    <col min="3" max="3" width="15.5703125" style="16" customWidth="1"/>
    <col min="4" max="4" width="26.140625" style="16" customWidth="1"/>
    <col min="5" max="5" width="8.42578125" style="16" customWidth="1"/>
    <col min="6" max="6" width="14.28515625" style="16" customWidth="1"/>
    <col min="7" max="7" width="12.28515625" style="16" hidden="1" customWidth="1"/>
    <col min="8" max="10" width="18.28515625" style="16" customWidth="1"/>
    <col min="11" max="11" width="18.28515625" style="16" hidden="1" customWidth="1"/>
    <col min="12" max="12" width="16.140625" style="16" hidden="1" customWidth="1"/>
    <col min="13" max="13" width="12.5703125" style="16" customWidth="1"/>
    <col min="14" max="14" width="12.5703125" style="16" hidden="1" customWidth="1"/>
    <col min="15" max="15" width="11.7109375" style="16" customWidth="1"/>
    <col min="16" max="16" width="15" style="16" customWidth="1"/>
    <col min="17" max="17" width="12.7109375" style="16" customWidth="1"/>
    <col min="18" max="18" width="12.7109375" style="16" hidden="1" customWidth="1"/>
    <col min="19" max="19" width="12.5703125" style="16" customWidth="1"/>
    <col min="20" max="20" width="17.140625" style="16" customWidth="1"/>
    <col min="21" max="21" width="9.140625" style="16"/>
    <col min="22" max="22" width="10.28515625" style="16" bestFit="1" customWidth="1"/>
    <col min="23" max="23" width="14.42578125" style="16" customWidth="1"/>
    <col min="24" max="16384" width="9.140625" style="16"/>
  </cols>
  <sheetData>
    <row r="1" spans="1:23" ht="66.75" customHeight="1">
      <c r="A1" s="14"/>
      <c r="B1" s="14"/>
      <c r="C1" s="14"/>
      <c r="D1" s="14"/>
      <c r="E1" s="46"/>
      <c r="F1" s="46"/>
      <c r="G1" s="46"/>
      <c r="H1" s="46"/>
      <c r="I1" s="46"/>
      <c r="J1" s="46"/>
      <c r="K1" s="46"/>
      <c r="L1" s="46"/>
      <c r="M1" s="14"/>
      <c r="N1" s="14"/>
      <c r="O1" s="14"/>
      <c r="P1" s="46" t="s">
        <v>89</v>
      </c>
      <c r="Q1" s="46"/>
      <c r="R1" s="46"/>
      <c r="S1" s="46"/>
      <c r="T1" s="46"/>
      <c r="U1" s="15"/>
    </row>
    <row r="2" spans="1:23" ht="41.25" customHeight="1">
      <c r="A2" s="45" t="s">
        <v>78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14"/>
    </row>
    <row r="3" spans="1:23" ht="30.75" customHeigh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3" ht="105.75" customHeight="1">
      <c r="A4" s="47" t="s">
        <v>2</v>
      </c>
      <c r="B4" s="47" t="s">
        <v>13</v>
      </c>
      <c r="C4" s="47" t="s">
        <v>1</v>
      </c>
      <c r="D4" s="47" t="s">
        <v>7</v>
      </c>
      <c r="E4" s="47" t="s">
        <v>10</v>
      </c>
      <c r="F4" s="9" t="s">
        <v>11</v>
      </c>
      <c r="G4" s="9" t="s">
        <v>30</v>
      </c>
      <c r="H4" s="9" t="s">
        <v>14</v>
      </c>
      <c r="I4" s="9" t="s">
        <v>30</v>
      </c>
      <c r="J4" s="9" t="s">
        <v>9</v>
      </c>
      <c r="K4" s="9"/>
      <c r="L4" s="9" t="s">
        <v>88</v>
      </c>
      <c r="M4" s="9" t="s">
        <v>11</v>
      </c>
      <c r="N4" s="9" t="s">
        <v>30</v>
      </c>
      <c r="O4" s="9" t="s">
        <v>14</v>
      </c>
      <c r="P4" s="9" t="s">
        <v>9</v>
      </c>
      <c r="Q4" s="9" t="s">
        <v>11</v>
      </c>
      <c r="R4" s="9" t="s">
        <v>30</v>
      </c>
      <c r="S4" s="9" t="s">
        <v>14</v>
      </c>
      <c r="T4" s="9" t="s">
        <v>9</v>
      </c>
      <c r="U4" s="14"/>
    </row>
    <row r="5" spans="1:23" ht="24.75" customHeight="1">
      <c r="A5" s="48"/>
      <c r="B5" s="48"/>
      <c r="C5" s="48"/>
      <c r="D5" s="48"/>
      <c r="E5" s="48"/>
      <c r="F5" s="9" t="s">
        <v>35</v>
      </c>
      <c r="G5" s="9">
        <v>2021</v>
      </c>
      <c r="H5" s="9" t="s">
        <v>35</v>
      </c>
      <c r="I5" s="9" t="s">
        <v>35</v>
      </c>
      <c r="J5" s="9" t="s">
        <v>35</v>
      </c>
      <c r="K5" s="9"/>
      <c r="L5" s="9" t="s">
        <v>35</v>
      </c>
      <c r="M5" s="9" t="s">
        <v>49</v>
      </c>
      <c r="N5" s="9">
        <v>2021</v>
      </c>
      <c r="O5" s="9" t="s">
        <v>49</v>
      </c>
      <c r="P5" s="9" t="s">
        <v>49</v>
      </c>
      <c r="Q5" s="9" t="s">
        <v>74</v>
      </c>
      <c r="R5" s="9">
        <v>2021</v>
      </c>
      <c r="S5" s="9" t="s">
        <v>74</v>
      </c>
      <c r="T5" s="9" t="s">
        <v>74</v>
      </c>
      <c r="U5" s="14"/>
    </row>
    <row r="6" spans="1:23" s="19" customFormat="1" ht="15.75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7</v>
      </c>
      <c r="I6" s="17">
        <v>8</v>
      </c>
      <c r="J6" s="17">
        <v>9</v>
      </c>
      <c r="K6" s="17"/>
      <c r="L6" s="17"/>
      <c r="M6" s="17">
        <v>10</v>
      </c>
      <c r="N6" s="17">
        <v>7</v>
      </c>
      <c r="O6" s="17">
        <v>11</v>
      </c>
      <c r="P6" s="17">
        <v>12</v>
      </c>
      <c r="Q6" s="17">
        <v>13</v>
      </c>
      <c r="R6" s="17">
        <v>7</v>
      </c>
      <c r="S6" s="17">
        <v>14</v>
      </c>
      <c r="T6" s="17">
        <v>15</v>
      </c>
      <c r="U6" s="38"/>
    </row>
    <row r="7" spans="1:23" ht="69" customHeight="1">
      <c r="A7" s="9" t="s">
        <v>3</v>
      </c>
      <c r="B7" s="9" t="s">
        <v>25</v>
      </c>
      <c r="C7" s="10" t="s">
        <v>38</v>
      </c>
      <c r="D7" s="9" t="s">
        <v>15</v>
      </c>
      <c r="E7" s="9">
        <v>107</v>
      </c>
      <c r="F7" s="12">
        <v>15202.47</v>
      </c>
      <c r="G7" s="13">
        <v>0</v>
      </c>
      <c r="H7" s="12" t="s">
        <v>16</v>
      </c>
      <c r="I7" s="12">
        <f>+K7/F7/E7</f>
        <v>1</v>
      </c>
      <c r="J7" s="12">
        <f>+E7*F7*I7</f>
        <v>1626664.29</v>
      </c>
      <c r="K7" s="12">
        <v>1626664.29</v>
      </c>
      <c r="L7" s="12">
        <f>E7*F7</f>
        <v>1626664.29</v>
      </c>
      <c r="M7" s="12">
        <f>F7</f>
        <v>15202.47</v>
      </c>
      <c r="N7" s="13">
        <v>1.0978552186899999</v>
      </c>
      <c r="O7" s="12" t="s">
        <v>16</v>
      </c>
      <c r="P7" s="12">
        <f t="shared" ref="P7:P14" si="0">M7*E7</f>
        <v>1626664.29</v>
      </c>
      <c r="Q7" s="12">
        <f t="shared" ref="Q7:Q14" si="1">M7</f>
        <v>15202.47</v>
      </c>
      <c r="R7" s="13">
        <v>1.0978552186899999</v>
      </c>
      <c r="S7" s="12" t="s">
        <v>16</v>
      </c>
      <c r="T7" s="12">
        <f t="shared" ref="T7:T16" si="2">Q7*E7</f>
        <v>1626664.29</v>
      </c>
      <c r="U7" s="20"/>
      <c r="V7" s="21"/>
      <c r="W7" s="22"/>
    </row>
    <row r="8" spans="1:23" ht="69" customHeight="1">
      <c r="A8" s="9" t="s">
        <v>4</v>
      </c>
      <c r="B8" s="9" t="s">
        <v>26</v>
      </c>
      <c r="C8" s="10" t="s">
        <v>39</v>
      </c>
      <c r="D8" s="9" t="s">
        <v>15</v>
      </c>
      <c r="E8" s="9">
        <v>83</v>
      </c>
      <c r="F8" s="12">
        <v>38588.53</v>
      </c>
      <c r="G8" s="13">
        <v>0</v>
      </c>
      <c r="H8" s="12" t="s">
        <v>16</v>
      </c>
      <c r="I8" s="12">
        <f t="shared" ref="I8:I16" si="3">+K8/F8/E8</f>
        <v>1.0277554009049303</v>
      </c>
      <c r="J8" s="12">
        <f t="shared" ref="J8:J16" si="4">+E8*F8*I8</f>
        <v>3291744.3200000003</v>
      </c>
      <c r="K8" s="12">
        <f>74896.33+3202847.99+14000</f>
        <v>3291744.3200000003</v>
      </c>
      <c r="L8" s="12">
        <f t="shared" ref="L8:L15" si="5">E8*F8</f>
        <v>3202847.9899999998</v>
      </c>
      <c r="M8" s="12">
        <f t="shared" ref="M8:M15" si="6">F8</f>
        <v>38588.53</v>
      </c>
      <c r="N8" s="13">
        <v>1.0449222621400001</v>
      </c>
      <c r="O8" s="12" t="s">
        <v>16</v>
      </c>
      <c r="P8" s="12">
        <f t="shared" si="0"/>
        <v>3202847.9899999998</v>
      </c>
      <c r="Q8" s="12">
        <f t="shared" si="1"/>
        <v>38588.53</v>
      </c>
      <c r="R8" s="13">
        <v>1.0449222621400001</v>
      </c>
      <c r="S8" s="12" t="s">
        <v>16</v>
      </c>
      <c r="T8" s="12">
        <f t="shared" si="2"/>
        <v>3202847.9899999998</v>
      </c>
      <c r="U8" s="20"/>
      <c r="V8" s="21"/>
      <c r="W8" s="22"/>
    </row>
    <row r="9" spans="1:23" ht="73.5" customHeight="1">
      <c r="A9" s="9" t="s">
        <v>5</v>
      </c>
      <c r="B9" s="9" t="s">
        <v>27</v>
      </c>
      <c r="C9" s="10" t="s">
        <v>40</v>
      </c>
      <c r="D9" s="9" t="s">
        <v>15</v>
      </c>
      <c r="E9" s="9">
        <v>6</v>
      </c>
      <c r="F9" s="12">
        <v>73454.350000000006</v>
      </c>
      <c r="G9" s="13">
        <v>0</v>
      </c>
      <c r="H9" s="12" t="s">
        <v>16</v>
      </c>
      <c r="I9" s="12">
        <f t="shared" si="3"/>
        <v>1.1699384946795752</v>
      </c>
      <c r="J9" s="12">
        <f t="shared" si="4"/>
        <v>515622.43</v>
      </c>
      <c r="K9" s="12">
        <f>74896.33+440726.1</f>
        <v>515622.43</v>
      </c>
      <c r="L9" s="12">
        <f>E9*F9</f>
        <v>440726.10000000003</v>
      </c>
      <c r="M9" s="12">
        <f t="shared" si="6"/>
        <v>73454.350000000006</v>
      </c>
      <c r="N9" s="13">
        <v>1.0186348782700001</v>
      </c>
      <c r="O9" s="12" t="s">
        <v>16</v>
      </c>
      <c r="P9" s="12">
        <f t="shared" si="0"/>
        <v>440726.10000000003</v>
      </c>
      <c r="Q9" s="12">
        <f t="shared" si="1"/>
        <v>73454.350000000006</v>
      </c>
      <c r="R9" s="13">
        <v>1.0186348782700001</v>
      </c>
      <c r="S9" s="12" t="s">
        <v>16</v>
      </c>
      <c r="T9" s="12">
        <f t="shared" si="2"/>
        <v>440726.10000000003</v>
      </c>
      <c r="U9" s="20"/>
      <c r="V9" s="21"/>
      <c r="W9" s="22"/>
    </row>
    <row r="10" spans="1:23" ht="66.75" customHeight="1">
      <c r="A10" s="9" t="s">
        <v>6</v>
      </c>
      <c r="B10" s="9" t="s">
        <v>28</v>
      </c>
      <c r="C10" s="10" t="s">
        <v>41</v>
      </c>
      <c r="D10" s="9" t="s">
        <v>15</v>
      </c>
      <c r="E10" s="9">
        <v>1</v>
      </c>
      <c r="F10" s="12">
        <v>207550.35</v>
      </c>
      <c r="G10" s="13">
        <v>0</v>
      </c>
      <c r="H10" s="12" t="s">
        <v>16</v>
      </c>
      <c r="I10" s="12">
        <f t="shared" si="3"/>
        <v>1.3608586061165397</v>
      </c>
      <c r="J10" s="12">
        <f t="shared" si="4"/>
        <v>282446.68</v>
      </c>
      <c r="K10" s="12">
        <f>74896.33+207550.35</f>
        <v>282446.68</v>
      </c>
      <c r="L10" s="12">
        <f t="shared" si="5"/>
        <v>207550.35</v>
      </c>
      <c r="M10" s="12">
        <f t="shared" si="6"/>
        <v>207550.35</v>
      </c>
      <c r="N10" s="13">
        <v>1.00805555611</v>
      </c>
      <c r="O10" s="12" t="s">
        <v>16</v>
      </c>
      <c r="P10" s="12">
        <f t="shared" si="0"/>
        <v>207550.35</v>
      </c>
      <c r="Q10" s="12">
        <f t="shared" si="1"/>
        <v>207550.35</v>
      </c>
      <c r="R10" s="13">
        <v>1.00805555611</v>
      </c>
      <c r="S10" s="12" t="s">
        <v>16</v>
      </c>
      <c r="T10" s="12">
        <f t="shared" si="2"/>
        <v>207550.35</v>
      </c>
      <c r="U10" s="20"/>
      <c r="V10" s="21"/>
      <c r="W10" s="22"/>
    </row>
    <row r="11" spans="1:23" ht="53.25" customHeight="1">
      <c r="A11" s="9" t="s">
        <v>12</v>
      </c>
      <c r="B11" s="9" t="s">
        <v>29</v>
      </c>
      <c r="C11" s="10" t="s">
        <v>42</v>
      </c>
      <c r="D11" s="9" t="s">
        <v>15</v>
      </c>
      <c r="E11" s="9">
        <v>75</v>
      </c>
      <c r="F11" s="12">
        <v>15991.57</v>
      </c>
      <c r="G11" s="13">
        <v>0</v>
      </c>
      <c r="H11" s="12" t="s">
        <v>16</v>
      </c>
      <c r="I11" s="12">
        <f t="shared" si="3"/>
        <v>1</v>
      </c>
      <c r="J11" s="12">
        <f t="shared" si="4"/>
        <v>1199367.75</v>
      </c>
      <c r="K11" s="12">
        <v>1199367.75</v>
      </c>
      <c r="L11" s="12">
        <f>E11*F11</f>
        <v>1199367.75</v>
      </c>
      <c r="M11" s="12">
        <f t="shared" si="6"/>
        <v>15991.57</v>
      </c>
      <c r="N11" s="13">
        <v>1.08533609277</v>
      </c>
      <c r="O11" s="12" t="s">
        <v>16</v>
      </c>
      <c r="P11" s="12">
        <f t="shared" si="0"/>
        <v>1199367.75</v>
      </c>
      <c r="Q11" s="12">
        <f t="shared" si="1"/>
        <v>15991.57</v>
      </c>
      <c r="R11" s="13">
        <v>1.08533609277</v>
      </c>
      <c r="S11" s="12" t="s">
        <v>16</v>
      </c>
      <c r="T11" s="12">
        <f t="shared" si="2"/>
        <v>1199367.75</v>
      </c>
      <c r="U11" s="20"/>
      <c r="V11" s="21"/>
      <c r="W11" s="22"/>
    </row>
    <row r="12" spans="1:23" ht="74.25" customHeight="1">
      <c r="A12" s="9" t="s">
        <v>17</v>
      </c>
      <c r="B12" s="9" t="s">
        <v>46</v>
      </c>
      <c r="C12" s="10" t="s">
        <v>43</v>
      </c>
      <c r="D12" s="9" t="s">
        <v>15</v>
      </c>
      <c r="E12" s="9">
        <v>72</v>
      </c>
      <c r="F12" s="12">
        <v>45024.51</v>
      </c>
      <c r="G12" s="13">
        <v>0</v>
      </c>
      <c r="H12" s="12" t="s">
        <v>16</v>
      </c>
      <c r="I12" s="12">
        <f t="shared" si="3"/>
        <v>1.0243374633307749</v>
      </c>
      <c r="J12" s="12">
        <f t="shared" si="4"/>
        <v>3320661.05</v>
      </c>
      <c r="K12" s="12">
        <f>74896.33+3241764.72+4000</f>
        <v>3320661.0500000003</v>
      </c>
      <c r="L12" s="12">
        <f t="shared" si="5"/>
        <v>3241764.72</v>
      </c>
      <c r="M12" s="12">
        <f t="shared" si="6"/>
        <v>45024.51</v>
      </c>
      <c r="N12" s="13">
        <v>1.03567331031</v>
      </c>
      <c r="O12" s="12" t="s">
        <v>16</v>
      </c>
      <c r="P12" s="12">
        <f t="shared" si="0"/>
        <v>3241764.72</v>
      </c>
      <c r="Q12" s="12">
        <f t="shared" si="1"/>
        <v>45024.51</v>
      </c>
      <c r="R12" s="13">
        <v>1.03567331031</v>
      </c>
      <c r="S12" s="12" t="s">
        <v>16</v>
      </c>
      <c r="T12" s="12">
        <f t="shared" si="2"/>
        <v>3241764.72</v>
      </c>
      <c r="U12" s="20"/>
      <c r="V12" s="21"/>
      <c r="W12" s="22"/>
    </row>
    <row r="13" spans="1:23" ht="54" customHeight="1">
      <c r="A13" s="9" t="s">
        <v>18</v>
      </c>
      <c r="B13" s="9" t="s">
        <v>32</v>
      </c>
      <c r="C13" s="10" t="s">
        <v>33</v>
      </c>
      <c r="D13" s="9" t="s">
        <v>15</v>
      </c>
      <c r="E13" s="9">
        <v>52</v>
      </c>
      <c r="F13" s="12">
        <v>16637.96</v>
      </c>
      <c r="G13" s="13">
        <v>0</v>
      </c>
      <c r="H13" s="12" t="s">
        <v>16</v>
      </c>
      <c r="I13" s="12">
        <f t="shared" si="3"/>
        <v>1</v>
      </c>
      <c r="J13" s="12">
        <f t="shared" si="4"/>
        <v>865173.91999999993</v>
      </c>
      <c r="K13" s="12">
        <v>865173.91999999993</v>
      </c>
      <c r="L13" s="12">
        <f t="shared" si="5"/>
        <v>865173.91999999993</v>
      </c>
      <c r="M13" s="12">
        <f t="shared" si="6"/>
        <v>16637.96</v>
      </c>
      <c r="N13" s="13">
        <v>1.0501856897699999</v>
      </c>
      <c r="O13" s="12" t="s">
        <v>16</v>
      </c>
      <c r="P13" s="12">
        <f t="shared" si="0"/>
        <v>865173.91999999993</v>
      </c>
      <c r="Q13" s="12">
        <f t="shared" si="1"/>
        <v>16637.96</v>
      </c>
      <c r="R13" s="13">
        <v>1.0501856897699999</v>
      </c>
      <c r="S13" s="12" t="s">
        <v>16</v>
      </c>
      <c r="T13" s="12">
        <f t="shared" si="2"/>
        <v>865173.91999999993</v>
      </c>
      <c r="U13" s="20"/>
      <c r="V13" s="21"/>
      <c r="W13" s="22"/>
    </row>
    <row r="14" spans="1:23" ht="71.25" customHeight="1">
      <c r="A14" s="9" t="s">
        <v>19</v>
      </c>
      <c r="B14" s="9" t="s">
        <v>45</v>
      </c>
      <c r="C14" s="10" t="s">
        <v>34</v>
      </c>
      <c r="D14" s="9" t="s">
        <v>15</v>
      </c>
      <c r="E14" s="9">
        <v>24</v>
      </c>
      <c r="F14" s="12">
        <v>48956.26</v>
      </c>
      <c r="G14" s="13">
        <v>0</v>
      </c>
      <c r="H14" s="12" t="s">
        <v>16</v>
      </c>
      <c r="I14" s="12">
        <f t="shared" si="3"/>
        <v>1.0654464566942001</v>
      </c>
      <c r="J14" s="12">
        <f t="shared" si="4"/>
        <v>1251846.57</v>
      </c>
      <c r="K14" s="12">
        <f>74896.33+1174950.24+2000</f>
        <v>1251846.57</v>
      </c>
      <c r="L14" s="12">
        <f t="shared" si="5"/>
        <v>1174950.24</v>
      </c>
      <c r="M14" s="12">
        <f t="shared" si="6"/>
        <v>48956.26</v>
      </c>
      <c r="N14" s="13">
        <v>1.0374034292800001</v>
      </c>
      <c r="O14" s="12" t="s">
        <v>16</v>
      </c>
      <c r="P14" s="12">
        <f t="shared" si="0"/>
        <v>1174950.24</v>
      </c>
      <c r="Q14" s="12">
        <f t="shared" si="1"/>
        <v>48956.26</v>
      </c>
      <c r="R14" s="13">
        <v>1.0374034292800001</v>
      </c>
      <c r="S14" s="12" t="s">
        <v>16</v>
      </c>
      <c r="T14" s="12">
        <f t="shared" si="2"/>
        <v>1174950.24</v>
      </c>
      <c r="U14" s="20"/>
      <c r="V14" s="21"/>
      <c r="W14" s="22"/>
    </row>
    <row r="15" spans="1:23" ht="66" customHeight="1">
      <c r="A15" s="9" t="s">
        <v>31</v>
      </c>
      <c r="B15" s="9" t="s">
        <v>52</v>
      </c>
      <c r="C15" s="10" t="s">
        <v>44</v>
      </c>
      <c r="D15" s="9" t="s">
        <v>15</v>
      </c>
      <c r="E15" s="9">
        <v>15</v>
      </c>
      <c r="F15" s="12">
        <v>15199.87</v>
      </c>
      <c r="G15" s="13">
        <v>0</v>
      </c>
      <c r="H15" s="12" t="s">
        <v>16</v>
      </c>
      <c r="I15" s="12">
        <f t="shared" si="3"/>
        <v>1</v>
      </c>
      <c r="J15" s="12">
        <f t="shared" si="4"/>
        <v>227998.05000000002</v>
      </c>
      <c r="K15" s="12">
        <v>227998.05000000002</v>
      </c>
      <c r="L15" s="12">
        <f t="shared" si="5"/>
        <v>227998.05000000002</v>
      </c>
      <c r="M15" s="12">
        <f t="shared" si="6"/>
        <v>15199.87</v>
      </c>
      <c r="N15" s="13">
        <v>0</v>
      </c>
      <c r="O15" s="12" t="s">
        <v>16</v>
      </c>
      <c r="P15" s="12">
        <f>E15*M15</f>
        <v>227998.05000000002</v>
      </c>
      <c r="Q15" s="12">
        <f>M15</f>
        <v>15199.87</v>
      </c>
      <c r="R15" s="13">
        <v>0</v>
      </c>
      <c r="S15" s="12" t="s">
        <v>16</v>
      </c>
      <c r="T15" s="12">
        <f t="shared" si="2"/>
        <v>227998.05000000002</v>
      </c>
      <c r="U15" s="20"/>
      <c r="V15" s="21"/>
      <c r="W15" s="22"/>
    </row>
    <row r="16" spans="1:23" ht="66" customHeight="1">
      <c r="A16" s="9" t="s">
        <v>37</v>
      </c>
      <c r="B16" s="9" t="s">
        <v>47</v>
      </c>
      <c r="C16" s="10" t="s">
        <v>44</v>
      </c>
      <c r="D16" s="9" t="s">
        <v>15</v>
      </c>
      <c r="E16" s="9">
        <v>10</v>
      </c>
      <c r="F16" s="12">
        <v>72539.41</v>
      </c>
      <c r="G16" s="13">
        <v>0</v>
      </c>
      <c r="H16" s="12" t="s">
        <v>16</v>
      </c>
      <c r="I16" s="12">
        <f t="shared" si="3"/>
        <v>1.1032491855117099</v>
      </c>
      <c r="J16" s="12">
        <f t="shared" si="4"/>
        <v>800290.45</v>
      </c>
      <c r="K16" s="12">
        <f>74896.35+725394.1</f>
        <v>800290.45</v>
      </c>
      <c r="L16" s="12">
        <f t="shared" ref="L16" si="7">E16*F16</f>
        <v>725394.10000000009</v>
      </c>
      <c r="M16" s="12">
        <f t="shared" ref="M16" si="8">F16</f>
        <v>72539.41</v>
      </c>
      <c r="N16" s="13">
        <v>0</v>
      </c>
      <c r="O16" s="12" t="s">
        <v>16</v>
      </c>
      <c r="P16" s="12">
        <f>E16*M16</f>
        <v>725394.10000000009</v>
      </c>
      <c r="Q16" s="12">
        <f>M16</f>
        <v>72539.41</v>
      </c>
      <c r="R16" s="13">
        <v>0</v>
      </c>
      <c r="S16" s="12" t="s">
        <v>16</v>
      </c>
      <c r="T16" s="12">
        <f t="shared" si="2"/>
        <v>725394.10000000009</v>
      </c>
      <c r="U16" s="20"/>
      <c r="V16" s="21"/>
      <c r="W16" s="22"/>
    </row>
    <row r="17" spans="1:23" ht="39" customHeight="1">
      <c r="A17" s="9" t="s">
        <v>51</v>
      </c>
      <c r="B17" s="9" t="s">
        <v>20</v>
      </c>
      <c r="C17" s="10" t="s">
        <v>36</v>
      </c>
      <c r="D17" s="9" t="s">
        <v>22</v>
      </c>
      <c r="E17" s="9">
        <v>26</v>
      </c>
      <c r="F17" s="12" t="s">
        <v>16</v>
      </c>
      <c r="G17" s="12">
        <v>0</v>
      </c>
      <c r="H17" s="12">
        <f>+(13125258.06-12912437.51)/E17</f>
        <v>8185.4057692307979</v>
      </c>
      <c r="I17" s="12"/>
      <c r="J17" s="12">
        <f>+E17*H17</f>
        <v>212820.55000000075</v>
      </c>
      <c r="K17" s="12">
        <v>212820.55000000101</v>
      </c>
      <c r="L17" s="12">
        <f>+E17*H17</f>
        <v>212820.55000000075</v>
      </c>
      <c r="M17" s="12" t="s">
        <v>16</v>
      </c>
      <c r="N17" s="12"/>
      <c r="O17" s="12">
        <f>+(12954758.06-12912437.51)/E17</f>
        <v>1627.7134615384903</v>
      </c>
      <c r="P17" s="12">
        <f>E17*O17</f>
        <v>42320.550000000745</v>
      </c>
      <c r="Q17" s="12" t="s">
        <v>16</v>
      </c>
      <c r="R17" s="12"/>
      <c r="S17" s="12">
        <f>O17</f>
        <v>1627.7134615384903</v>
      </c>
      <c r="T17" s="12">
        <f>S17*E17</f>
        <v>42320.550000000745</v>
      </c>
      <c r="U17" s="20"/>
      <c r="V17" s="21"/>
      <c r="W17" s="22"/>
    </row>
    <row r="18" spans="1:23" ht="15.75">
      <c r="A18" s="9"/>
      <c r="B18" s="23" t="s">
        <v>8</v>
      </c>
      <c r="C18" s="23"/>
      <c r="D18" s="23"/>
      <c r="E18" s="23"/>
      <c r="F18" s="24"/>
      <c r="G18" s="24"/>
      <c r="H18" s="24"/>
      <c r="I18" s="24"/>
      <c r="J18" s="24">
        <f>SUM(J7:J17)</f>
        <v>13594636.060000001</v>
      </c>
      <c r="K18" s="24">
        <f>SUM(K7:K17)</f>
        <v>13594636.060000001</v>
      </c>
      <c r="L18" s="24">
        <f>SUM(L7:L17)</f>
        <v>13125258.060000001</v>
      </c>
      <c r="M18" s="24"/>
      <c r="N18" s="24"/>
      <c r="O18" s="24"/>
      <c r="P18" s="24">
        <f>SUM(P7:P17)</f>
        <v>12954758.060000001</v>
      </c>
      <c r="Q18" s="24"/>
      <c r="R18" s="24"/>
      <c r="S18" s="24"/>
      <c r="T18" s="24">
        <f>SUM(T7:T17)</f>
        <v>12954758.060000001</v>
      </c>
      <c r="U18" s="14"/>
      <c r="W18" s="25"/>
    </row>
    <row r="19" spans="1:23" ht="15.75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W19" s="26"/>
    </row>
    <row r="20" spans="1:23" ht="15.7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27"/>
      <c r="M20" s="14"/>
      <c r="N20" s="14"/>
      <c r="O20" s="14"/>
      <c r="P20" s="27"/>
      <c r="Q20" s="14"/>
      <c r="R20" s="14"/>
      <c r="S20" s="14"/>
      <c r="T20" s="14"/>
      <c r="U20" s="14"/>
    </row>
    <row r="21" spans="1:23" ht="15.75" customHeight="1">
      <c r="A21" s="39" t="s">
        <v>75</v>
      </c>
      <c r="B21" s="39"/>
      <c r="C21" s="39"/>
      <c r="D21" s="39"/>
      <c r="E21" s="39"/>
      <c r="F21" s="14"/>
      <c r="G21" s="14"/>
      <c r="H21" s="14"/>
      <c r="I21" s="14"/>
      <c r="J21" s="14"/>
      <c r="K21" s="14"/>
      <c r="L21" s="27"/>
      <c r="M21" s="14"/>
      <c r="N21" s="14"/>
      <c r="O21" s="14"/>
      <c r="P21" s="14"/>
      <c r="Q21" s="14"/>
      <c r="R21" s="14"/>
      <c r="S21" s="14"/>
      <c r="T21" s="14"/>
      <c r="U21" s="14"/>
    </row>
    <row r="22" spans="1:23" ht="15.75">
      <c r="A22" s="37"/>
      <c r="B22" s="37"/>
      <c r="C22" s="37"/>
      <c r="D22" s="37"/>
      <c r="E22" s="37"/>
      <c r="F22" s="27"/>
      <c r="G22" s="14"/>
      <c r="H22" s="14"/>
      <c r="I22" s="14"/>
      <c r="J22" s="14"/>
      <c r="K22" s="14"/>
      <c r="L22" s="27"/>
      <c r="M22" s="14"/>
      <c r="N22" s="14"/>
      <c r="O22" s="14"/>
      <c r="P22" s="14"/>
      <c r="Q22" s="14"/>
      <c r="R22" s="14"/>
      <c r="S22" s="14"/>
      <c r="T22" s="14"/>
      <c r="U22" s="14"/>
    </row>
    <row r="23" spans="1:23" ht="44.25" customHeight="1">
      <c r="A23" s="39" t="s">
        <v>76</v>
      </c>
      <c r="B23" s="39"/>
      <c r="C23" s="39"/>
      <c r="D23" s="39" t="s">
        <v>77</v>
      </c>
      <c r="E23" s="39"/>
      <c r="F23" s="39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3" ht="15.75">
      <c r="A24" s="37"/>
      <c r="B24" s="37"/>
      <c r="C24" s="37"/>
      <c r="D24" s="37"/>
      <c r="E24" s="37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3" ht="24" customHeight="1">
      <c r="A25" s="39"/>
      <c r="B25" s="39"/>
      <c r="C25" s="39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3" ht="15.7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3" ht="15.75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3" ht="15.7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3" ht="15.75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3" ht="15.7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3" ht="15.7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3" ht="15.75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ht="15.75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ht="15.75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ht="15.75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ht="15.75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15.75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ht="15.75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</sheetData>
  <mergeCells count="12">
    <mergeCell ref="P1:T1"/>
    <mergeCell ref="E1:L1"/>
    <mergeCell ref="A4:A5"/>
    <mergeCell ref="B4:B5"/>
    <mergeCell ref="C4:C5"/>
    <mergeCell ref="D4:D5"/>
    <mergeCell ref="E4:E5"/>
    <mergeCell ref="A21:E21"/>
    <mergeCell ref="A25:C25"/>
    <mergeCell ref="A2:T2"/>
    <mergeCell ref="A23:C23"/>
    <mergeCell ref="D23:F23"/>
  </mergeCells>
  <pageMargins left="0.51181102362204722" right="0.51181102362204722" top="0.35433070866141736" bottom="0.35433070866141736" header="0.31496062992125984" footer="0.31496062992125984"/>
  <pageSetup paperSize="9" scale="4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5"/>
  <sheetViews>
    <sheetView topLeftCell="A7" zoomScale="55" zoomScaleNormal="55" workbookViewId="0">
      <selection activeCell="N14" sqref="N14"/>
    </sheetView>
  </sheetViews>
  <sheetFormatPr defaultRowHeight="15.75"/>
  <cols>
    <col min="1" max="1" width="5" style="18" customWidth="1"/>
    <col min="2" max="2" width="38.85546875" style="18" customWidth="1"/>
    <col min="3" max="3" width="8.42578125" style="18" customWidth="1"/>
    <col min="4" max="17" width="16.7109375" style="18" customWidth="1"/>
    <col min="18" max="16384" width="9.140625" style="18"/>
  </cols>
  <sheetData>
    <row r="1" spans="1:17" ht="66.75" customHeight="1">
      <c r="C1" s="40"/>
      <c r="D1" s="40"/>
      <c r="E1" s="40"/>
      <c r="F1" s="40"/>
      <c r="J1" s="40" t="s">
        <v>53</v>
      </c>
      <c r="K1" s="40"/>
      <c r="L1" s="40"/>
      <c r="M1" s="40"/>
    </row>
    <row r="2" spans="1:17" ht="41.25" customHeight="1">
      <c r="A2" s="40" t="s">
        <v>48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</row>
    <row r="3" spans="1:17" ht="30.75" customHeight="1"/>
    <row r="4" spans="1:17" ht="105.75" customHeight="1">
      <c r="A4" s="28" t="s">
        <v>2</v>
      </c>
      <c r="B4" s="28" t="s">
        <v>13</v>
      </c>
      <c r="C4" s="17" t="s">
        <v>10</v>
      </c>
      <c r="D4" s="30" t="s">
        <v>56</v>
      </c>
      <c r="E4" s="30" t="s">
        <v>57</v>
      </c>
      <c r="F4" s="17" t="s">
        <v>58</v>
      </c>
      <c r="G4" s="17" t="s">
        <v>59</v>
      </c>
      <c r="H4" s="30" t="s">
        <v>60</v>
      </c>
      <c r="I4" s="30" t="s">
        <v>61</v>
      </c>
      <c r="J4" s="30" t="s">
        <v>62</v>
      </c>
      <c r="K4" s="30" t="s">
        <v>63</v>
      </c>
      <c r="L4" s="30" t="s">
        <v>64</v>
      </c>
      <c r="M4" s="30" t="s">
        <v>65</v>
      </c>
      <c r="N4" s="30" t="s">
        <v>66</v>
      </c>
      <c r="O4" s="30" t="s">
        <v>67</v>
      </c>
      <c r="P4" s="30" t="s">
        <v>68</v>
      </c>
      <c r="Q4" s="30" t="s">
        <v>69</v>
      </c>
    </row>
    <row r="5" spans="1:17">
      <c r="A5" s="17">
        <v>1</v>
      </c>
      <c r="B5" s="17">
        <v>2</v>
      </c>
      <c r="C5" s="17">
        <v>5</v>
      </c>
      <c r="D5" s="17">
        <v>6</v>
      </c>
      <c r="E5" s="17">
        <v>8</v>
      </c>
      <c r="F5" s="17">
        <v>9</v>
      </c>
      <c r="G5" s="17">
        <v>10</v>
      </c>
      <c r="H5" s="17">
        <v>7</v>
      </c>
      <c r="I5" s="17">
        <v>11</v>
      </c>
      <c r="J5" s="17">
        <v>12</v>
      </c>
      <c r="K5" s="17">
        <v>13</v>
      </c>
      <c r="L5" s="17">
        <v>14</v>
      </c>
      <c r="M5" s="17">
        <v>15</v>
      </c>
      <c r="N5" s="17"/>
      <c r="O5" s="17"/>
      <c r="P5" s="17"/>
      <c r="Q5" s="17"/>
    </row>
    <row r="6" spans="1:17" ht="69" customHeight="1">
      <c r="A6" s="17" t="s">
        <v>3</v>
      </c>
      <c r="B6" s="17" t="s">
        <v>25</v>
      </c>
      <c r="C6" s="17">
        <v>107</v>
      </c>
      <c r="D6" s="29">
        <v>0.2</v>
      </c>
      <c r="E6" s="29">
        <v>0.2</v>
      </c>
      <c r="F6" s="29">
        <v>0.2</v>
      </c>
      <c r="G6" s="29">
        <v>0.2</v>
      </c>
      <c r="H6" s="29">
        <v>2.0000000000000001E-4</v>
      </c>
      <c r="I6" s="29">
        <v>0.35</v>
      </c>
      <c r="J6" s="29">
        <v>0.1</v>
      </c>
      <c r="K6" s="29">
        <v>0.1</v>
      </c>
      <c r="L6" s="29">
        <v>0.1</v>
      </c>
      <c r="M6" s="29">
        <v>0.1</v>
      </c>
      <c r="N6" s="29">
        <v>0.05</v>
      </c>
      <c r="O6" s="29">
        <v>0.05</v>
      </c>
      <c r="P6" s="29">
        <v>0.05</v>
      </c>
      <c r="Q6" s="29">
        <v>0.05</v>
      </c>
    </row>
    <row r="7" spans="1:17" ht="69" customHeight="1">
      <c r="A7" s="17" t="s">
        <v>4</v>
      </c>
      <c r="B7" s="17" t="s">
        <v>26</v>
      </c>
      <c r="C7" s="17">
        <v>83</v>
      </c>
      <c r="D7" s="29">
        <v>1E-3</v>
      </c>
      <c r="E7" s="29">
        <v>1E-3</v>
      </c>
      <c r="F7" s="29">
        <v>1E-3</v>
      </c>
      <c r="G7" s="29">
        <v>1E-3</v>
      </c>
      <c r="H7" s="29">
        <v>1E-3</v>
      </c>
      <c r="I7" s="29">
        <v>0.15</v>
      </c>
      <c r="J7" s="29">
        <v>1E-3</v>
      </c>
      <c r="K7" s="29">
        <v>1E-3</v>
      </c>
      <c r="L7" s="29">
        <v>1E-4</v>
      </c>
      <c r="M7" s="29">
        <v>1E-3</v>
      </c>
      <c r="N7" s="29">
        <v>0.17</v>
      </c>
      <c r="O7" s="29">
        <v>0.17</v>
      </c>
      <c r="P7" s="29">
        <v>0.17</v>
      </c>
      <c r="Q7" s="29">
        <v>0.17</v>
      </c>
    </row>
    <row r="8" spans="1:17" ht="73.5" customHeight="1">
      <c r="A8" s="17" t="s">
        <v>5</v>
      </c>
      <c r="B8" s="17" t="s">
        <v>27</v>
      </c>
      <c r="C8" s="17">
        <v>6</v>
      </c>
      <c r="D8" s="29">
        <v>6.9999999999999999E-4</v>
      </c>
      <c r="E8" s="29">
        <v>1E-4</v>
      </c>
      <c r="F8" s="29">
        <v>1E-4</v>
      </c>
      <c r="G8" s="29">
        <v>1E-4</v>
      </c>
      <c r="H8" s="29">
        <v>2.0000000000000001E-4</v>
      </c>
      <c r="I8" s="29">
        <v>2E-3</v>
      </c>
      <c r="J8" s="29">
        <v>2.0000000000000001E-4</v>
      </c>
      <c r="K8" s="29">
        <v>3.0000000000000001E-5</v>
      </c>
      <c r="L8" s="29">
        <v>3.0000000000000001E-5</v>
      </c>
      <c r="M8" s="29">
        <v>3.0000000000000001E-5</v>
      </c>
      <c r="N8" s="29">
        <v>1E-3</v>
      </c>
      <c r="O8" s="29">
        <v>1.0000000000000001E-5</v>
      </c>
      <c r="P8" s="29">
        <v>1E-4</v>
      </c>
      <c r="Q8" s="29">
        <v>2.0000000000000001E-4</v>
      </c>
    </row>
    <row r="9" spans="1:17" ht="66.75" customHeight="1">
      <c r="A9" s="17" t="s">
        <v>6</v>
      </c>
      <c r="B9" s="17" t="s">
        <v>28</v>
      </c>
      <c r="C9" s="17">
        <v>1</v>
      </c>
      <c r="D9" s="29">
        <v>1E-4</v>
      </c>
      <c r="E9" s="29">
        <v>1E-4</v>
      </c>
      <c r="F9" s="29">
        <v>1E-4</v>
      </c>
      <c r="G9" s="29">
        <v>2.0000000000000001E-4</v>
      </c>
      <c r="H9" s="29">
        <v>2.0000000000000001E-4</v>
      </c>
      <c r="I9" s="29">
        <v>5.0000000000000004E-6</v>
      </c>
      <c r="J9" s="29">
        <v>1E-4</v>
      </c>
      <c r="K9" s="29">
        <v>1E-4</v>
      </c>
      <c r="L9" s="29">
        <v>1E-4</v>
      </c>
      <c r="M9" s="29">
        <v>1E-4</v>
      </c>
      <c r="N9" s="29">
        <v>1E-4</v>
      </c>
      <c r="O9" s="29">
        <v>1.0000000000000001E-5</v>
      </c>
      <c r="P9" s="29">
        <v>1.0000000000000001E-5</v>
      </c>
      <c r="Q9" s="29">
        <v>1.0000000000000001E-5</v>
      </c>
    </row>
    <row r="10" spans="1:17" s="36" customFormat="1" ht="53.25" customHeight="1">
      <c r="A10" s="17" t="s">
        <v>12</v>
      </c>
      <c r="B10" s="17" t="s">
        <v>29</v>
      </c>
      <c r="C10" s="17">
        <v>75</v>
      </c>
      <c r="D10" s="29">
        <v>1E-3</v>
      </c>
      <c r="E10" s="29">
        <v>0.02</v>
      </c>
      <c r="F10" s="29">
        <v>0.1</v>
      </c>
      <c r="G10" s="29">
        <v>1E-4</v>
      </c>
      <c r="H10" s="29">
        <v>0.01</v>
      </c>
      <c r="I10" s="29">
        <v>0.51</v>
      </c>
      <c r="J10" s="29">
        <v>1.1999999999999999E-3</v>
      </c>
      <c r="K10" s="29">
        <v>1.1999999999999999E-3</v>
      </c>
      <c r="L10" s="29">
        <v>1.1999999999999999E-3</v>
      </c>
      <c r="M10" s="29">
        <v>1.1999999999999999E-3</v>
      </c>
      <c r="N10" s="29">
        <v>0.08</v>
      </c>
      <c r="O10" s="29">
        <v>0.08</v>
      </c>
      <c r="P10" s="29">
        <v>0.09</v>
      </c>
      <c r="Q10" s="29">
        <v>0.09</v>
      </c>
    </row>
    <row r="11" spans="1:17" ht="74.25" customHeight="1">
      <c r="A11" s="17" t="s">
        <v>17</v>
      </c>
      <c r="B11" s="17" t="s">
        <v>46</v>
      </c>
      <c r="C11" s="17">
        <v>72</v>
      </c>
      <c r="D11" s="29">
        <v>1.6999999999999999E-3</v>
      </c>
      <c r="E11" s="29">
        <v>1.6999999999999999E-3</v>
      </c>
      <c r="F11" s="29">
        <v>1.6999999999999999E-3</v>
      </c>
      <c r="G11" s="29">
        <v>1.6999999999999999E-3</v>
      </c>
      <c r="H11" s="29">
        <v>1.7000000000000001E-2</v>
      </c>
      <c r="I11" s="29">
        <v>0.49</v>
      </c>
      <c r="J11" s="29">
        <v>1.4999999999999999E-2</v>
      </c>
      <c r="K11" s="29">
        <v>1.5E-3</v>
      </c>
      <c r="L11" s="29">
        <v>1.5E-3</v>
      </c>
      <c r="M11" s="29">
        <v>1.5E-3</v>
      </c>
      <c r="N11" s="29">
        <v>0.05</v>
      </c>
      <c r="O11" s="29">
        <v>0.05</v>
      </c>
      <c r="P11" s="29">
        <v>0.05</v>
      </c>
      <c r="Q11" s="29">
        <v>0.05</v>
      </c>
    </row>
    <row r="12" spans="1:17" ht="54" customHeight="1">
      <c r="A12" s="17" t="s">
        <v>18</v>
      </c>
      <c r="B12" s="17" t="s">
        <v>32</v>
      </c>
      <c r="C12" s="17">
        <v>52</v>
      </c>
      <c r="D12" s="29">
        <v>0.06</v>
      </c>
      <c r="E12" s="29">
        <v>0.05</v>
      </c>
      <c r="F12" s="29">
        <v>0.03</v>
      </c>
      <c r="G12" s="29">
        <v>0.03</v>
      </c>
      <c r="H12" s="29">
        <v>0.05</v>
      </c>
      <c r="I12" s="29">
        <v>0.68</v>
      </c>
      <c r="J12" s="29">
        <v>0.09</v>
      </c>
      <c r="K12" s="29">
        <v>8.0000000000000002E-3</v>
      </c>
      <c r="L12" s="29">
        <v>8.0000000000000002E-3</v>
      </c>
      <c r="M12" s="29">
        <v>8.0000000000000002E-3</v>
      </c>
      <c r="N12" s="29">
        <v>0.02</v>
      </c>
      <c r="O12" s="29">
        <v>0.02</v>
      </c>
      <c r="P12" s="29">
        <v>0.02</v>
      </c>
      <c r="Q12" s="29">
        <v>0.02</v>
      </c>
    </row>
    <row r="13" spans="1:17" ht="71.25" customHeight="1">
      <c r="A13" s="17" t="s">
        <v>19</v>
      </c>
      <c r="B13" s="17" t="s">
        <v>45</v>
      </c>
      <c r="C13" s="17">
        <v>24</v>
      </c>
      <c r="D13" s="29">
        <v>0.02</v>
      </c>
      <c r="E13" s="29">
        <v>2E-3</v>
      </c>
      <c r="F13" s="29">
        <v>8.9999999999999998E-4</v>
      </c>
      <c r="G13" s="29">
        <v>8.9999999999999998E-4</v>
      </c>
      <c r="H13" s="29">
        <v>5.0000000000000001E-3</v>
      </c>
      <c r="I13" s="29">
        <v>0.32</v>
      </c>
      <c r="J13" s="29">
        <v>8.0000000000000004E-4</v>
      </c>
      <c r="K13" s="29">
        <v>8.0000000000000004E-4</v>
      </c>
      <c r="L13" s="29">
        <v>5.9999999999999995E-4</v>
      </c>
      <c r="M13" s="29">
        <v>5.9999999999999995E-4</v>
      </c>
      <c r="N13" s="29">
        <v>5.0000000000000001E-3</v>
      </c>
      <c r="O13" s="29">
        <v>5.0000000000000001E-3</v>
      </c>
      <c r="P13" s="29">
        <v>2E-3</v>
      </c>
      <c r="Q13" s="29">
        <v>2E-3</v>
      </c>
    </row>
    <row r="14" spans="1:17" ht="66" customHeight="1">
      <c r="A14" s="17" t="s">
        <v>31</v>
      </c>
      <c r="B14" s="17" t="s">
        <v>52</v>
      </c>
      <c r="C14" s="17">
        <v>15</v>
      </c>
      <c r="D14" s="29">
        <v>0.01</v>
      </c>
      <c r="E14" s="29">
        <v>0.01</v>
      </c>
      <c r="F14" s="29">
        <v>0.01</v>
      </c>
      <c r="G14" s="29">
        <v>0.01</v>
      </c>
      <c r="H14" s="29">
        <v>1E-3</v>
      </c>
      <c r="I14" s="29">
        <v>0.6</v>
      </c>
      <c r="J14" s="29">
        <v>0.05</v>
      </c>
      <c r="K14" s="29">
        <v>0.05</v>
      </c>
      <c r="L14" s="29">
        <v>0.05</v>
      </c>
      <c r="M14" s="29">
        <v>0.05</v>
      </c>
      <c r="N14" s="29">
        <v>0.22</v>
      </c>
      <c r="O14" s="29">
        <v>0.22</v>
      </c>
      <c r="P14" s="29">
        <v>0.22</v>
      </c>
      <c r="Q14" s="29">
        <v>0.22</v>
      </c>
    </row>
    <row r="15" spans="1:17" ht="66" customHeight="1">
      <c r="A15" s="17" t="s">
        <v>37</v>
      </c>
      <c r="B15" s="17" t="s">
        <v>47</v>
      </c>
      <c r="C15" s="17">
        <v>10</v>
      </c>
      <c r="D15" s="29">
        <v>2.0000000000000001E-4</v>
      </c>
      <c r="E15" s="29">
        <v>5.0000000000000002E-5</v>
      </c>
      <c r="F15" s="29">
        <v>5.0000000000000002E-5</v>
      </c>
      <c r="G15" s="29">
        <v>1E-3</v>
      </c>
      <c r="H15" s="29">
        <v>1E-3</v>
      </c>
      <c r="I15" s="29">
        <v>5.0000000000000001E-4</v>
      </c>
      <c r="J15" s="29">
        <v>1E-3</v>
      </c>
      <c r="K15" s="29">
        <v>1E-4</v>
      </c>
      <c r="L15" s="29">
        <v>1E-4</v>
      </c>
      <c r="M15" s="29">
        <v>1E-4</v>
      </c>
      <c r="N15" s="29">
        <v>1E-4</v>
      </c>
      <c r="O15" s="29">
        <v>1E-3</v>
      </c>
      <c r="P15" s="29">
        <v>1E-3</v>
      </c>
      <c r="Q15" s="29">
        <v>1E-3</v>
      </c>
    </row>
    <row r="16" spans="1:17" ht="39" customHeight="1">
      <c r="A16" s="17" t="s">
        <v>51</v>
      </c>
      <c r="B16" s="17" t="s">
        <v>20</v>
      </c>
      <c r="C16" s="17">
        <v>26</v>
      </c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31"/>
      <c r="O16" s="24"/>
      <c r="P16" s="24"/>
      <c r="Q16" s="17"/>
    </row>
    <row r="17" spans="1:17">
      <c r="A17" s="17"/>
      <c r="B17" s="17" t="s">
        <v>8</v>
      </c>
      <c r="C17" s="17"/>
      <c r="D17" s="24">
        <f>SUM(D6:D16)</f>
        <v>0.29470000000000002</v>
      </c>
      <c r="E17" s="24">
        <f t="shared" ref="E17:Q17" si="0">SUM(E6:E16)</f>
        <v>0.28494999999999998</v>
      </c>
      <c r="F17" s="24">
        <f t="shared" si="0"/>
        <v>0.34384999999999999</v>
      </c>
      <c r="G17" s="24">
        <f t="shared" si="0"/>
        <v>0.24500000000000002</v>
      </c>
      <c r="H17" s="24">
        <f t="shared" si="0"/>
        <v>8.5600000000000009E-2</v>
      </c>
      <c r="I17" s="24">
        <f t="shared" si="0"/>
        <v>3.1025050000000003</v>
      </c>
      <c r="J17" s="24">
        <f t="shared" si="0"/>
        <v>0.25930000000000003</v>
      </c>
      <c r="K17" s="24">
        <f t="shared" si="0"/>
        <v>0.16272999999999999</v>
      </c>
      <c r="L17" s="24">
        <f t="shared" si="0"/>
        <v>0.16163000000000002</v>
      </c>
      <c r="M17" s="24">
        <f t="shared" si="0"/>
        <v>0.16253000000000001</v>
      </c>
      <c r="N17" s="24">
        <f t="shared" si="0"/>
        <v>0.59620000000000006</v>
      </c>
      <c r="O17" s="24">
        <f t="shared" si="0"/>
        <v>0.59602000000000011</v>
      </c>
      <c r="P17" s="24">
        <f t="shared" si="0"/>
        <v>0.60311000000000003</v>
      </c>
      <c r="Q17" s="24">
        <f t="shared" si="0"/>
        <v>0.60321000000000002</v>
      </c>
    </row>
    <row r="18" spans="1:17"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</row>
    <row r="19" spans="1:17">
      <c r="F19" s="32"/>
      <c r="J19" s="32"/>
    </row>
    <row r="20" spans="1:17" ht="15.75" customHeight="1">
      <c r="A20" s="40" t="s">
        <v>70</v>
      </c>
      <c r="B20" s="40"/>
      <c r="C20" s="40"/>
      <c r="F20" s="32"/>
    </row>
    <row r="21" spans="1:17">
      <c r="D21" s="32"/>
      <c r="F21" s="32">
        <f>12277885.22-F17</f>
        <v>12277884.876150001</v>
      </c>
    </row>
    <row r="22" spans="1:17" ht="21.75" customHeight="1">
      <c r="A22" s="40" t="s">
        <v>71</v>
      </c>
      <c r="B22" s="40"/>
    </row>
    <row r="23" spans="1:17" ht="21.75" customHeight="1">
      <c r="A23" s="40" t="s">
        <v>55</v>
      </c>
      <c r="B23" s="40"/>
    </row>
    <row r="25" spans="1:17" ht="24" customHeight="1">
      <c r="A25" s="40" t="s">
        <v>54</v>
      </c>
      <c r="B25" s="40"/>
    </row>
  </sheetData>
  <mergeCells count="7">
    <mergeCell ref="A25:B25"/>
    <mergeCell ref="C1:F1"/>
    <mergeCell ref="J1:M1"/>
    <mergeCell ref="A2:M2"/>
    <mergeCell ref="A20:C20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5"/>
  <sheetViews>
    <sheetView zoomScale="55" zoomScaleNormal="55" workbookViewId="0">
      <selection activeCell="G15" sqref="G15"/>
    </sheetView>
  </sheetViews>
  <sheetFormatPr defaultRowHeight="15.75"/>
  <cols>
    <col min="1" max="1" width="5" style="34" customWidth="1"/>
    <col min="2" max="2" width="38.85546875" style="34" customWidth="1"/>
    <col min="3" max="3" width="12.28515625" style="34" customWidth="1"/>
    <col min="4" max="4" width="20.140625" style="34" bestFit="1" customWidth="1"/>
    <col min="5" max="5" width="19.42578125" style="34" customWidth="1"/>
    <col min="6" max="6" width="16.140625" style="34" customWidth="1"/>
    <col min="7" max="7" width="18.7109375" style="34" customWidth="1"/>
    <col min="8" max="8" width="19.7109375" style="34" customWidth="1"/>
    <col min="9" max="11" width="23.140625" style="34" customWidth="1"/>
    <col min="12" max="12" width="12.7109375" style="34" hidden="1" customWidth="1"/>
    <col min="13" max="16384" width="9.140625" style="34"/>
  </cols>
  <sheetData>
    <row r="1" spans="1:12" ht="66.75" customHeight="1">
      <c r="C1" s="40"/>
      <c r="D1" s="40"/>
      <c r="E1" s="40"/>
      <c r="F1" s="40"/>
      <c r="J1" s="40" t="s">
        <v>53</v>
      </c>
      <c r="K1" s="40"/>
      <c r="L1" s="40"/>
    </row>
    <row r="2" spans="1:12" ht="41.25" customHeight="1">
      <c r="A2" s="40" t="s">
        <v>48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spans="1:12" ht="30.75" customHeight="1"/>
    <row r="4" spans="1:12" ht="105.75" customHeight="1">
      <c r="A4" s="28" t="s">
        <v>2</v>
      </c>
      <c r="B4" s="28" t="s">
        <v>13</v>
      </c>
      <c r="C4" s="17" t="s">
        <v>10</v>
      </c>
      <c r="D4" s="35" t="s">
        <v>80</v>
      </c>
      <c r="E4" s="35" t="s">
        <v>81</v>
      </c>
      <c r="F4" s="35" t="s">
        <v>82</v>
      </c>
      <c r="G4" s="35" t="s">
        <v>83</v>
      </c>
      <c r="H4" s="35" t="s">
        <v>84</v>
      </c>
      <c r="I4" s="35" t="s">
        <v>85</v>
      </c>
      <c r="J4" s="35" t="s">
        <v>86</v>
      </c>
      <c r="K4" s="35" t="s">
        <v>87</v>
      </c>
      <c r="L4" s="17"/>
    </row>
    <row r="5" spans="1:12">
      <c r="A5" s="17">
        <v>1</v>
      </c>
      <c r="B5" s="17">
        <v>2</v>
      </c>
      <c r="C5" s="17">
        <v>5</v>
      </c>
      <c r="D5" s="17">
        <v>6</v>
      </c>
      <c r="E5" s="17">
        <v>8</v>
      </c>
      <c r="F5" s="17">
        <v>9</v>
      </c>
      <c r="G5" s="17">
        <v>10</v>
      </c>
      <c r="H5" s="17">
        <v>7</v>
      </c>
      <c r="I5" s="17">
        <v>11</v>
      </c>
      <c r="J5" s="17">
        <v>12</v>
      </c>
      <c r="K5" s="17">
        <v>13</v>
      </c>
      <c r="L5" s="17">
        <v>7</v>
      </c>
    </row>
    <row r="6" spans="1:12" ht="69" customHeight="1">
      <c r="A6" s="17" t="s">
        <v>3</v>
      </c>
      <c r="B6" s="17" t="s">
        <v>25</v>
      </c>
      <c r="C6" s="17">
        <v>107</v>
      </c>
      <c r="D6" s="29">
        <v>0.05</v>
      </c>
      <c r="E6" s="29">
        <v>0.05</v>
      </c>
      <c r="F6" s="29">
        <v>0.05</v>
      </c>
      <c r="G6" s="29">
        <v>5.0000000000000001E-3</v>
      </c>
      <c r="H6" s="29">
        <v>2.0000000000000001E-4</v>
      </c>
      <c r="I6" s="29">
        <v>0.01</v>
      </c>
      <c r="J6" s="29">
        <v>3.0000000000000001E-3</v>
      </c>
      <c r="K6" s="29">
        <v>5.0000000000000001E-4</v>
      </c>
      <c r="L6" s="29"/>
    </row>
    <row r="7" spans="1:12" ht="69" customHeight="1">
      <c r="A7" s="17" t="s">
        <v>4</v>
      </c>
      <c r="B7" s="17" t="s">
        <v>26</v>
      </c>
      <c r="C7" s="17">
        <v>83</v>
      </c>
      <c r="D7" s="29">
        <v>0.05</v>
      </c>
      <c r="E7" s="29">
        <v>0.05</v>
      </c>
      <c r="F7" s="29">
        <v>0.05</v>
      </c>
      <c r="G7" s="29">
        <v>0.05</v>
      </c>
      <c r="H7" s="29">
        <v>5.0000000000000001E-3</v>
      </c>
      <c r="I7" s="29">
        <v>0.05</v>
      </c>
      <c r="J7" s="29">
        <v>7.0000000000000007E-2</v>
      </c>
      <c r="K7" s="29">
        <v>5.0000000000000001E-3</v>
      </c>
      <c r="L7" s="29"/>
    </row>
    <row r="8" spans="1:12" ht="73.5" customHeight="1">
      <c r="A8" s="17" t="s">
        <v>5</v>
      </c>
      <c r="B8" s="17" t="s">
        <v>27</v>
      </c>
      <c r="C8" s="17">
        <v>6</v>
      </c>
      <c r="D8" s="29">
        <v>5.0000000000000001E-3</v>
      </c>
      <c r="E8" s="29">
        <v>5.0000000000000001E-3</v>
      </c>
      <c r="F8" s="29">
        <v>5.0000000000000001E-3</v>
      </c>
      <c r="G8" s="29">
        <v>0.05</v>
      </c>
      <c r="H8" s="29">
        <v>2E-3</v>
      </c>
      <c r="I8" s="29">
        <v>0.05</v>
      </c>
      <c r="J8" s="29">
        <v>0.05</v>
      </c>
      <c r="K8" s="29">
        <v>2.0000000000000001E-4</v>
      </c>
      <c r="L8" s="29"/>
    </row>
    <row r="9" spans="1:12" ht="66.75" customHeight="1">
      <c r="A9" s="17" t="s">
        <v>6</v>
      </c>
      <c r="B9" s="17" t="s">
        <v>28</v>
      </c>
      <c r="C9" s="17">
        <v>1</v>
      </c>
      <c r="D9" s="29">
        <v>5.0000000000000001E-3</v>
      </c>
      <c r="E9" s="29">
        <v>5.0000000000000001E-3</v>
      </c>
      <c r="F9" s="29">
        <v>5.0000000000000001E-3</v>
      </c>
      <c r="G9" s="29">
        <v>4.0000000000000002E-4</v>
      </c>
      <c r="H9" s="29">
        <v>4.0000000000000002E-4</v>
      </c>
      <c r="I9" s="29">
        <v>8.9999999999999993E-3</v>
      </c>
      <c r="J9" s="29">
        <v>8.9999999999999993E-3</v>
      </c>
      <c r="K9" s="29">
        <v>2.9999999999999997E-4</v>
      </c>
      <c r="L9" s="29"/>
    </row>
    <row r="10" spans="1:12" ht="53.25" customHeight="1">
      <c r="A10" s="17" t="s">
        <v>12</v>
      </c>
      <c r="B10" s="17" t="s">
        <v>29</v>
      </c>
      <c r="C10" s="17">
        <v>75</v>
      </c>
      <c r="D10" s="29">
        <v>0.05</v>
      </c>
      <c r="E10" s="29">
        <v>0.05</v>
      </c>
      <c r="F10" s="29">
        <v>0.05</v>
      </c>
      <c r="G10" s="29">
        <v>3.0000000000000001E-3</v>
      </c>
      <c r="H10" s="29">
        <v>3.0000000000000001E-3</v>
      </c>
      <c r="I10" s="29">
        <v>0.03</v>
      </c>
      <c r="J10" s="29">
        <v>0.03</v>
      </c>
      <c r="K10" s="29">
        <v>0.03</v>
      </c>
      <c r="L10" s="29"/>
    </row>
    <row r="11" spans="1:12" ht="74.25" customHeight="1">
      <c r="A11" s="17" t="s">
        <v>17</v>
      </c>
      <c r="B11" s="17" t="s">
        <v>46</v>
      </c>
      <c r="C11" s="17">
        <v>72</v>
      </c>
      <c r="D11" s="29">
        <v>0.05</v>
      </c>
      <c r="E11" s="29">
        <v>0.05</v>
      </c>
      <c r="F11" s="29">
        <v>0.05</v>
      </c>
      <c r="G11" s="29">
        <v>7.0000000000000001E-3</v>
      </c>
      <c r="H11" s="29">
        <v>7.0000000000000001E-3</v>
      </c>
      <c r="I11" s="29">
        <v>0.05</v>
      </c>
      <c r="J11" s="29">
        <v>0.05</v>
      </c>
      <c r="K11" s="29">
        <v>6.0000000000000001E-3</v>
      </c>
      <c r="L11" s="29"/>
    </row>
    <row r="12" spans="1:12" ht="54" customHeight="1">
      <c r="A12" s="17" t="s">
        <v>18</v>
      </c>
      <c r="B12" s="17" t="s">
        <v>32</v>
      </c>
      <c r="C12" s="17">
        <v>52</v>
      </c>
      <c r="D12" s="29">
        <v>0.05</v>
      </c>
      <c r="E12" s="29">
        <v>0.05</v>
      </c>
      <c r="F12" s="29">
        <v>0.05</v>
      </c>
      <c r="G12" s="29">
        <v>3.0000000000000001E-3</v>
      </c>
      <c r="H12" s="29">
        <v>2E-3</v>
      </c>
      <c r="I12" s="29">
        <v>0.05</v>
      </c>
      <c r="J12" s="29">
        <v>0.05</v>
      </c>
      <c r="K12" s="29">
        <v>2E-3</v>
      </c>
      <c r="L12" s="29"/>
    </row>
    <row r="13" spans="1:12" ht="71.25" customHeight="1">
      <c r="A13" s="17" t="s">
        <v>19</v>
      </c>
      <c r="B13" s="17" t="s">
        <v>45</v>
      </c>
      <c r="C13" s="17">
        <v>24</v>
      </c>
      <c r="D13" s="29">
        <v>0.05</v>
      </c>
      <c r="E13" s="29">
        <v>0.05</v>
      </c>
      <c r="F13" s="29">
        <v>0.05</v>
      </c>
      <c r="G13" s="29">
        <v>6.0000000000000001E-3</v>
      </c>
      <c r="H13" s="29">
        <v>5.0000000000000001E-3</v>
      </c>
      <c r="I13" s="29">
        <v>0.05</v>
      </c>
      <c r="J13" s="29">
        <v>0.05</v>
      </c>
      <c r="K13" s="29">
        <v>5.0000000000000001E-3</v>
      </c>
      <c r="L13" s="29"/>
    </row>
    <row r="14" spans="1:12" ht="66" customHeight="1">
      <c r="A14" s="17" t="s">
        <v>31</v>
      </c>
      <c r="B14" s="17" t="s">
        <v>52</v>
      </c>
      <c r="C14" s="17">
        <v>15</v>
      </c>
      <c r="D14" s="29">
        <v>5.0000000000000001E-4</v>
      </c>
      <c r="E14" s="29">
        <v>5.0000000000000001E-4</v>
      </c>
      <c r="F14" s="29">
        <v>5.0000000000000001E-4</v>
      </c>
      <c r="G14" s="29">
        <v>2.0000000000000001E-4</v>
      </c>
      <c r="H14" s="29">
        <v>0.02</v>
      </c>
      <c r="I14" s="29">
        <v>0.05</v>
      </c>
      <c r="J14" s="29">
        <v>0.05</v>
      </c>
      <c r="K14" s="29">
        <v>0.02</v>
      </c>
      <c r="L14" s="29"/>
    </row>
    <row r="15" spans="1:12" ht="66" customHeight="1">
      <c r="A15" s="17" t="s">
        <v>37</v>
      </c>
      <c r="B15" s="17" t="s">
        <v>47</v>
      </c>
      <c r="C15" s="17">
        <v>10</v>
      </c>
      <c r="D15" s="29">
        <v>5.0000000000000001E-4</v>
      </c>
      <c r="E15" s="29">
        <v>5.0000000000000002E-5</v>
      </c>
      <c r="F15" s="29">
        <v>5.0000000000000002E-5</v>
      </c>
      <c r="G15" s="29">
        <v>2.0000000000000002E-5</v>
      </c>
      <c r="H15" s="29">
        <v>2.0000000000000001E-4</v>
      </c>
      <c r="I15" s="29">
        <v>5.0000000000000001E-4</v>
      </c>
      <c r="J15" s="29">
        <v>5.9999999999999995E-4</v>
      </c>
      <c r="K15" s="29">
        <v>1E-4</v>
      </c>
      <c r="L15" s="29"/>
    </row>
    <row r="16" spans="1:12" ht="39" customHeight="1">
      <c r="A16" s="17" t="s">
        <v>51</v>
      </c>
      <c r="B16" s="17" t="s">
        <v>20</v>
      </c>
      <c r="C16" s="17">
        <v>26</v>
      </c>
      <c r="D16" s="24"/>
      <c r="E16" s="24"/>
      <c r="F16" s="24"/>
      <c r="G16" s="24"/>
      <c r="H16" s="24"/>
      <c r="I16" s="24"/>
      <c r="J16" s="24"/>
      <c r="K16" s="24"/>
      <c r="L16" s="24"/>
    </row>
    <row r="17" spans="1:12">
      <c r="A17" s="17"/>
      <c r="B17" s="17" t="s">
        <v>8</v>
      </c>
      <c r="C17" s="17"/>
      <c r="D17" s="24">
        <f>SUM(D6:D16)</f>
        <v>0.311</v>
      </c>
      <c r="E17" s="24">
        <f t="shared" ref="E17:L17" si="0">SUM(E6:E16)</f>
        <v>0.31054999999999999</v>
      </c>
      <c r="F17" s="24">
        <f t="shared" si="0"/>
        <v>0.31054999999999999</v>
      </c>
      <c r="G17" s="24">
        <f t="shared" si="0"/>
        <v>0.12462000000000004</v>
      </c>
      <c r="H17" s="24">
        <f t="shared" si="0"/>
        <v>4.48E-2</v>
      </c>
      <c r="I17" s="24">
        <f t="shared" si="0"/>
        <v>0.34949999999999998</v>
      </c>
      <c r="J17" s="24">
        <f t="shared" si="0"/>
        <v>0.36259999999999998</v>
      </c>
      <c r="K17" s="24">
        <f t="shared" si="0"/>
        <v>6.9099999999999995E-2</v>
      </c>
      <c r="L17" s="24">
        <f t="shared" si="0"/>
        <v>0</v>
      </c>
    </row>
    <row r="18" spans="1:12"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>
      <c r="F19" s="32"/>
      <c r="J19" s="32"/>
    </row>
    <row r="20" spans="1:12" ht="15.75" customHeight="1">
      <c r="A20" s="40" t="s">
        <v>70</v>
      </c>
      <c r="B20" s="40"/>
      <c r="C20" s="40"/>
      <c r="F20" s="32"/>
    </row>
    <row r="21" spans="1:12">
      <c r="D21" s="32"/>
      <c r="F21" s="32">
        <f>12277885.22-F17</f>
        <v>12277884.90945</v>
      </c>
    </row>
    <row r="22" spans="1:12" ht="21.75" customHeight="1">
      <c r="A22" s="40" t="s">
        <v>71</v>
      </c>
      <c r="B22" s="40"/>
    </row>
    <row r="23" spans="1:12" ht="21.75" customHeight="1">
      <c r="A23" s="40" t="s">
        <v>55</v>
      </c>
      <c r="B23" s="40"/>
    </row>
    <row r="25" spans="1:12" ht="24" customHeight="1">
      <c r="A25" s="40" t="s">
        <v>54</v>
      </c>
      <c r="B25" s="40"/>
    </row>
  </sheetData>
  <mergeCells count="7">
    <mergeCell ref="A25:B25"/>
    <mergeCell ref="C1:F1"/>
    <mergeCell ref="J1:L1"/>
    <mergeCell ref="A2:L2"/>
    <mergeCell ref="A20:C20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Прил №1</vt:lpstr>
      <vt:lpstr>Прил №2</vt:lpstr>
      <vt:lpstr>Лист1</vt:lpstr>
      <vt:lpstr>Лист2</vt:lpstr>
      <vt:lpstr>'Прил №1'!Область_печати</vt:lpstr>
      <vt:lpstr>'Прил №2'!Область_печати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B2203</cp:lastModifiedBy>
  <cp:lastPrinted>2022-04-25T04:41:06Z</cp:lastPrinted>
  <dcterms:created xsi:type="dcterms:W3CDTF">2015-12-26T06:27:23Z</dcterms:created>
  <dcterms:modified xsi:type="dcterms:W3CDTF">2022-05-17T02:16:19Z</dcterms:modified>
</cp:coreProperties>
</file>