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<sst xmlns="http://schemas.openxmlformats.org/spreadsheetml/2006/main" count="488" uniqueCount="247">
  <si>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</si>
  <si>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</si>
  <si>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</si>
  <si>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</si>
  <si>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</si>
  <si>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</si>
  <si>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</si>
  <si>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</si>
  <si>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</si>
  <si>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</si>
  <si>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</si>
  <si>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</si>
  <si>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</si>
  <si>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</si>
  <si>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</si>
  <si>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</si>
  <si>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</si>
  <si>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</si>
  <si>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</si>
  <si>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</si>
  <si>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</si>
  <si>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</si>
  <si>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</si>
  <si>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</si>
  <si>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</si>
  <si>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</si>
  <si>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</si>
  <si>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</si>
  <si>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</si>
  <si>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</si>
  <si>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</si>
  <si>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</si>
  <si>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</si>
  <si>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</si>
  <si>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</si>
  <si>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</si>
  <si>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</si>
  <si>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</si>
  <si>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</si>
  <si>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</si>
  <si>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</si>
  <si>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</si>
  <si>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</si>
  <si>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</si>
  <si>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</si>
  <si>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</si>
  <si>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</si>
  <si>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</si>
  <si>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</si>
  <si>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</si>
  <si>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</si>
  <si>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</si>
  <si>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</si>
  <si>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</si>
  <si>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</si>
  <si>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</si>
  <si>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</si>
  <si>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</si>
  <si>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</si>
  <si>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</si>
  <si>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</si>
  <si>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</si>
  <si>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</si>
  <si>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</si>
  <si>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</si>
  <si>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</si>
  <si>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</si>
  <si>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</si>
  <si>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</si>
  <si>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</si>
  <si>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</si>
  <si>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</si>
  <si>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</si>
  <si>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</si>
  <si>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</si>
  <si>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</si>
  <si>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</si>
  <si>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</si>
  <si>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</si>
  <si>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</si>
  <si>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</si>
  <si>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</si>
  <si>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</si>
  <si>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</si>
  <si>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</si>
  <si>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</si>
  <si>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</si>
  <si>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</si>
  <si>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</si>
  <si>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</si>
  <si>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</si>
  <si>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</si>
  <si>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</si>
  <si>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</si>
  <si>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</si>
  <si>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</si>
  <si>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</si>
  <si>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</si>
  <si>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</si>
  <si>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</si>
  <si>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</si>
  <si>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</si>
  <si>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</si>
  <si>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</si>
  <si>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</si>
  <si>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</si>
  <si>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</si>
  <si>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</si>
  <si>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</si>
  <si>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</si>
  <si>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</si>
  <si>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</si>
  <si>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</si>
  <si>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</si>
  <si>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</si>
  <si>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</si>
  <si>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</si>
  <si>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</si>
  <si>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</si>
  <si>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</si>
  <si>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</si>
  <si>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</si>
  <si>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</si>
  <si>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</si>
  <si>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</si>
  <si>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</si>
  <si>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</si>
  <si>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</si>
  <si>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</si>
  <si>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</si>
  <si>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</si>
  <si>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</si>
  <si>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</si>
  <si>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</si>
  <si>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</si>
  <si>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</si>
  <si>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</si>
  <si>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</si>
  <si>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</si>
  <si>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</si>
  <si>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</si>
  <si>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</si>
  <si>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</si>
  <si>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</si>
  <si>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</si>
  <si>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</si>
  <si>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</si>
  <si>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</si>
  <si>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</si>
  <si>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</si>
  <si>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</si>
  <si>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</si>
  <si>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</si>
  <si>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</si>
  <si>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</si>
  <si>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</si>
  <si>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</si>
  <si>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</si>
  <si>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</si>
  <si>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</si>
  <si>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</si>
  <si>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</si>
  <si>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</si>
  <si>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>Расходы,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</si>
  <si>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</si>
  <si>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</si>
  <si>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</si>
  <si>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</si>
  <si>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</si>
  <si>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</si>
  <si>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</si>
  <si>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</si>
  <si>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</si>
  <si>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</si>
  <si>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</si>
  <si>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</si>
  <si>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</si>
  <si>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</si>
  <si>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</si>
  <si>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</si>
  <si>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5.9</t>
  </si>
  <si>
    <t>5.10</t>
  </si>
  <si>
    <t>5.11</t>
  </si>
  <si>
    <t>5.12</t>
  </si>
  <si>
    <t>5.13</t>
  </si>
  <si>
    <t>6.3</t>
  </si>
  <si>
    <t>6.5</t>
  </si>
  <si>
    <t>6.6</t>
  </si>
  <si>
    <t>6.7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</si>
  <si>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</si>
  <si>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</si>
  <si>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</si>
  <si>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</si>
  <si>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</si>
  <si>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</si>
  <si>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</si>
  <si>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</si>
  <si>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>5.15</t>
  </si>
  <si>
    <t>5.16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</si>
  <si>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</si>
  <si>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</si>
  <si>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</si>
  <si>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</si>
  <si>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</si>
  <si>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</si>
  <si>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</si>
  <si>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</si>
  <si>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</si>
  <si>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</si>
  <si>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</si>
  <si>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</si>
  <si>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</si>
  <si>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</si>
  <si>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</si>
  <si>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</si>
  <si>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01.1R373980   01.1S373980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</si>
  <si>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</si>
  <si>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</si>
  <si>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</si>
  <si>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</si>
  <si>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</si>
  <si>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</si>
  <si>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</si>
  <si>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</si>
  <si>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</si>
  <si>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</si>
  <si>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5.8</t>
  </si>
  <si>
    <t>5.14</t>
  </si>
  <si>
    <t>5.17</t>
  </si>
  <si>
    <t>5.18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</si>
  <si>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</si>
  <si>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</si>
  <si>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</si>
  <si>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</si>
  <si>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</si>
  <si>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</si>
  <si>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</si>
  <si>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</si>
  <si>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</si>
  <si>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</si>
  <si>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>Расходы направленные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</si>
  <si>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 01.10074300      </t>
  </si>
  <si>
    <t>Произведен текущий ремонт спортивного зала в одном общеобразовательном учреждении</t>
  </si>
  <si>
    <t>к постановлению Администрации города Шарыпово</t>
  </si>
  <si>
    <t>6.2</t>
  </si>
  <si>
    <t>Приложение № 3</t>
  </si>
  <si>
    <t>от 22.05.2020 г. № 106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</si>
</sst>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75" zoomScaleNormal="75" zoomScalePageLayoutView="0" workbookViewId="0" topLeftCell="A3">
      <selection activeCell="A5" sqref="A5:L5"/>
    </sheetView>
  </sheetViews>
  <sheetFormatPr defaultColWidth="9.00390625" defaultRowHeight="12.75"/>
  <cols>
    <col min="1" max="1" width="5.375" style="91" customWidth="1"/>
    <col min="2" max="2" width="39.00390625" style="92" customWidth="1"/>
    <col min="3" max="3" width="15.625" style="92" customWidth="1"/>
    <col min="4" max="4" width="7.625" style="92" customWidth="1"/>
    <col min="5" max="5" width="8.75390625" style="92" customWidth="1"/>
    <col min="6" max="6" width="14.625" style="92" customWidth="1"/>
    <col min="7" max="7" width="6.125" style="92" customWidth="1"/>
    <col min="8" max="10" width="10.875" style="92" customWidth="1"/>
    <col min="11" max="11" width="12.875" style="92" customWidth="1"/>
    <col min="12" max="12" width="17.625" style="92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39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1.75" customHeight="1" hidden="1">
      <c r="A2" s="13"/>
      <c r="B2" s="14"/>
      <c r="C2" s="14"/>
      <c r="D2" s="14"/>
      <c r="E2" s="14"/>
      <c r="F2" s="129" t="s">
        <v>52</v>
      </c>
      <c r="G2" s="129"/>
      <c r="H2" s="129"/>
      <c r="I2" s="129"/>
      <c r="J2" s="129"/>
      <c r="K2" s="129"/>
      <c r="L2" s="129"/>
    </row>
    <row r="3" spans="1:12" ht="21.75" customHeight="1">
      <c r="A3" s="139" t="s">
        <v>245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21.75" customHeight="1">
      <c r="A4" s="139" t="s">
        <v>243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21.75" customHeight="1">
      <c r="A5" s="139" t="s">
        <v>246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28" t="s">
        <v>62</v>
      </c>
      <c r="L6" s="128"/>
    </row>
    <row r="7" spans="1:12" ht="18.75" customHeight="1">
      <c r="A7" s="128" t="s">
        <v>150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3.5" customHeight="1">
      <c r="A8" s="128" t="s">
        <v>63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.75" customHeight="1">
      <c r="A9" s="128" t="s">
        <v>143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51.75" customHeight="1">
      <c r="A11" s="130" t="s">
        <v>61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  <c r="L11" s="132"/>
    </row>
    <row r="12" spans="1:12" ht="40.5" customHeight="1">
      <c r="A12" s="138" t="s">
        <v>0</v>
      </c>
      <c r="B12" s="133" t="s">
        <v>2</v>
      </c>
      <c r="C12" s="17"/>
      <c r="D12" s="133" t="s">
        <v>4</v>
      </c>
      <c r="E12" s="133"/>
      <c r="F12" s="133"/>
      <c r="G12" s="133"/>
      <c r="H12" s="134"/>
      <c r="I12" s="110"/>
      <c r="J12" s="135"/>
      <c r="K12" s="133" t="s">
        <v>162</v>
      </c>
      <c r="L12" s="133" t="s">
        <v>8</v>
      </c>
    </row>
    <row r="13" spans="1:12" ht="40.5" customHeight="1">
      <c r="A13" s="138"/>
      <c r="B13" s="133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133"/>
      <c r="L13" s="133"/>
    </row>
    <row r="14" spans="1:12" s="3" customFormat="1" ht="18.75" customHeight="1">
      <c r="A14" s="136" t="s">
        <v>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7"/>
    </row>
    <row r="15" spans="1:12" ht="22.5" customHeight="1">
      <c r="A15" s="125" t="s">
        <v>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s="7" customFormat="1" ht="385.5" customHeight="1">
      <c r="A16" s="16" t="s">
        <v>69</v>
      </c>
      <c r="B16" s="19" t="s">
        <v>97</v>
      </c>
      <c r="C16" s="20" t="s">
        <v>103</v>
      </c>
      <c r="D16" s="16" t="s">
        <v>37</v>
      </c>
      <c r="E16" s="16" t="s">
        <v>38</v>
      </c>
      <c r="F16" s="21" t="s">
        <v>119</v>
      </c>
      <c r="G16" s="17" t="s">
        <v>25</v>
      </c>
      <c r="H16" s="22">
        <f>144445.1+2015.09+2.19</f>
        <v>146462.38</v>
      </c>
      <c r="I16" s="22">
        <v>144445.1</v>
      </c>
      <c r="J16" s="22">
        <v>144445.1</v>
      </c>
      <c r="K16" s="23">
        <f aca="true" t="shared" si="0" ref="K16:K27">SUM(H16:J16)</f>
        <v>435352.57999999996</v>
      </c>
      <c r="L16" s="17" t="s">
        <v>64</v>
      </c>
    </row>
    <row r="17" spans="1:12" s="7" customFormat="1" ht="372" customHeight="1">
      <c r="A17" s="16" t="s">
        <v>70</v>
      </c>
      <c r="B17" s="19" t="s">
        <v>135</v>
      </c>
      <c r="C17" s="20" t="s">
        <v>103</v>
      </c>
      <c r="D17" s="16" t="s">
        <v>37</v>
      </c>
      <c r="E17" s="16" t="s">
        <v>38</v>
      </c>
      <c r="F17" s="21" t="s">
        <v>130</v>
      </c>
      <c r="G17" s="17" t="s">
        <v>25</v>
      </c>
      <c r="H17" s="24">
        <f>77476.7+2359.75+2562.5</f>
        <v>82398.95</v>
      </c>
      <c r="I17" s="24">
        <f>77476.7+4393.3</f>
        <v>81870</v>
      </c>
      <c r="J17" s="24">
        <f>77476.7+4393.3</f>
        <v>81870</v>
      </c>
      <c r="K17" s="23">
        <f t="shared" si="0"/>
        <v>246138.95</v>
      </c>
      <c r="L17" s="17" t="s">
        <v>64</v>
      </c>
    </row>
    <row r="18" spans="1:12" s="7" customFormat="1" ht="138" customHeight="1">
      <c r="A18" s="16" t="s">
        <v>71</v>
      </c>
      <c r="B18" s="25" t="s">
        <v>47</v>
      </c>
      <c r="C18" s="20" t="s">
        <v>103</v>
      </c>
      <c r="D18" s="26" t="s">
        <v>37</v>
      </c>
      <c r="E18" s="26" t="s">
        <v>38</v>
      </c>
      <c r="F18" s="27" t="s">
        <v>131</v>
      </c>
      <c r="G18" s="28" t="s">
        <v>25</v>
      </c>
      <c r="H18" s="24">
        <f>34989.14+76.57+42.31-11.64</f>
        <v>35096.38</v>
      </c>
      <c r="I18" s="24">
        <v>34989.14</v>
      </c>
      <c r="J18" s="24">
        <v>34989.14</v>
      </c>
      <c r="K18" s="23">
        <f t="shared" si="0"/>
        <v>105074.65999999999</v>
      </c>
      <c r="L18" s="29" t="s">
        <v>65</v>
      </c>
    </row>
    <row r="19" spans="1:12" s="7" customFormat="1" ht="135" customHeight="1">
      <c r="A19" s="16" t="s">
        <v>72</v>
      </c>
      <c r="B19" s="25" t="s">
        <v>168</v>
      </c>
      <c r="C19" s="20" t="s">
        <v>103</v>
      </c>
      <c r="D19" s="26" t="s">
        <v>37</v>
      </c>
      <c r="E19" s="26" t="s">
        <v>38</v>
      </c>
      <c r="F19" s="27" t="s">
        <v>167</v>
      </c>
      <c r="G19" s="28" t="s">
        <v>25</v>
      </c>
      <c r="H19" s="24">
        <v>2745.96</v>
      </c>
      <c r="I19" s="24"/>
      <c r="J19" s="24"/>
      <c r="K19" s="23">
        <f t="shared" si="0"/>
        <v>2745.96</v>
      </c>
      <c r="L19" s="29"/>
    </row>
    <row r="20" spans="1:12" s="7" customFormat="1" ht="135" customHeight="1">
      <c r="A20" s="26" t="s">
        <v>222</v>
      </c>
      <c r="B20" s="25" t="s">
        <v>218</v>
      </c>
      <c r="C20" s="20" t="s">
        <v>103</v>
      </c>
      <c r="D20" s="26" t="s">
        <v>37</v>
      </c>
      <c r="E20" s="26" t="s">
        <v>38</v>
      </c>
      <c r="F20" s="27" t="s">
        <v>207</v>
      </c>
      <c r="G20" s="28" t="s">
        <v>25</v>
      </c>
      <c r="H20" s="24">
        <f>186.27</f>
        <v>186.27</v>
      </c>
      <c r="I20" s="24"/>
      <c r="J20" s="24"/>
      <c r="K20" s="23">
        <f>SUM(H20:J20)</f>
        <v>186.27</v>
      </c>
      <c r="L20" s="29"/>
    </row>
    <row r="21" spans="1:12" s="7" customFormat="1" ht="135" customHeight="1">
      <c r="A21" s="26" t="s">
        <v>173</v>
      </c>
      <c r="B21" s="25" t="s">
        <v>218</v>
      </c>
      <c r="C21" s="20" t="s">
        <v>103</v>
      </c>
      <c r="D21" s="26" t="s">
        <v>37</v>
      </c>
      <c r="E21" s="26" t="s">
        <v>38</v>
      </c>
      <c r="F21" s="27" t="s">
        <v>208</v>
      </c>
      <c r="G21" s="28" t="s">
        <v>25</v>
      </c>
      <c r="H21" s="24">
        <v>627.79</v>
      </c>
      <c r="I21" s="24"/>
      <c r="J21" s="24"/>
      <c r="K21" s="23">
        <f>SUM(H21:J21)</f>
        <v>627.79</v>
      </c>
      <c r="L21" s="29"/>
    </row>
    <row r="22" spans="1:12" s="7" customFormat="1" ht="169.5" customHeight="1">
      <c r="A22" s="26" t="s">
        <v>174</v>
      </c>
      <c r="B22" s="25" t="s">
        <v>91</v>
      </c>
      <c r="C22" s="20" t="s">
        <v>103</v>
      </c>
      <c r="D22" s="26" t="s">
        <v>37</v>
      </c>
      <c r="E22" s="26" t="s">
        <v>38</v>
      </c>
      <c r="F22" s="27" t="s">
        <v>107</v>
      </c>
      <c r="G22" s="28" t="s">
        <v>25</v>
      </c>
      <c r="H22" s="24">
        <v>28776.7</v>
      </c>
      <c r="I22" s="24">
        <v>28776.7</v>
      </c>
      <c r="J22" s="24">
        <v>28776.7</v>
      </c>
      <c r="K22" s="23">
        <f t="shared" si="0"/>
        <v>86330.1</v>
      </c>
      <c r="L22" s="29" t="s">
        <v>92</v>
      </c>
    </row>
    <row r="23" spans="1:12" s="3" customFormat="1" ht="388.5" customHeight="1">
      <c r="A23" s="16" t="s">
        <v>100</v>
      </c>
      <c r="B23" s="30" t="s">
        <v>59</v>
      </c>
      <c r="C23" s="20" t="s">
        <v>103</v>
      </c>
      <c r="D23" s="16" t="s">
        <v>37</v>
      </c>
      <c r="E23" s="17">
        <v>1003</v>
      </c>
      <c r="F23" s="16" t="s">
        <v>108</v>
      </c>
      <c r="G23" s="17" t="s">
        <v>25</v>
      </c>
      <c r="H23" s="22">
        <v>629.8</v>
      </c>
      <c r="I23" s="22">
        <v>629.8</v>
      </c>
      <c r="J23" s="22">
        <v>629.8</v>
      </c>
      <c r="K23" s="23">
        <f t="shared" si="0"/>
        <v>1889.3999999999999</v>
      </c>
      <c r="L23" s="18" t="s">
        <v>26</v>
      </c>
    </row>
    <row r="24" spans="1:13" s="7" customFormat="1" ht="195" customHeight="1">
      <c r="A24" s="16" t="s">
        <v>175</v>
      </c>
      <c r="B24" s="31" t="s">
        <v>53</v>
      </c>
      <c r="C24" s="20" t="s">
        <v>103</v>
      </c>
      <c r="D24" s="16" t="s">
        <v>37</v>
      </c>
      <c r="E24" s="16" t="s">
        <v>38</v>
      </c>
      <c r="F24" s="17" t="s">
        <v>109</v>
      </c>
      <c r="G24" s="17" t="s">
        <v>25</v>
      </c>
      <c r="H24" s="22">
        <f>35738.09-300.01+300-627.79</f>
        <v>35110.28999999999</v>
      </c>
      <c r="I24" s="22">
        <v>35738.09</v>
      </c>
      <c r="J24" s="22">
        <v>35738.09</v>
      </c>
      <c r="K24" s="23">
        <f t="shared" si="0"/>
        <v>106586.46999999999</v>
      </c>
      <c r="L24" s="18" t="s">
        <v>73</v>
      </c>
      <c r="M24" s="7" t="s">
        <v>24</v>
      </c>
    </row>
    <row r="25" spans="1:12" s="7" customFormat="1" ht="195" customHeight="1">
      <c r="A25" s="16" t="s">
        <v>223</v>
      </c>
      <c r="B25" s="31" t="s">
        <v>53</v>
      </c>
      <c r="C25" s="20" t="s">
        <v>103</v>
      </c>
      <c r="D25" s="16" t="s">
        <v>37</v>
      </c>
      <c r="E25" s="16" t="s">
        <v>38</v>
      </c>
      <c r="F25" s="17" t="s">
        <v>212</v>
      </c>
      <c r="G25" s="17" t="s">
        <v>25</v>
      </c>
      <c r="H25" s="22">
        <v>383.91</v>
      </c>
      <c r="I25" s="22">
        <v>0</v>
      </c>
      <c r="J25" s="22">
        <v>0</v>
      </c>
      <c r="K25" s="23">
        <f>SUM(H25:J25)</f>
        <v>383.91</v>
      </c>
      <c r="L25" s="18" t="s">
        <v>73</v>
      </c>
    </row>
    <row r="26" spans="1:12" s="7" customFormat="1" ht="215.25" customHeight="1">
      <c r="A26" s="16" t="s">
        <v>224</v>
      </c>
      <c r="B26" s="30" t="s">
        <v>54</v>
      </c>
      <c r="C26" s="20" t="s">
        <v>103</v>
      </c>
      <c r="D26" s="16" t="s">
        <v>121</v>
      </c>
      <c r="E26" s="17">
        <v>1004</v>
      </c>
      <c r="F26" s="16" t="s">
        <v>110</v>
      </c>
      <c r="G26" s="17" t="s">
        <v>42</v>
      </c>
      <c r="H26" s="22">
        <v>5428.6</v>
      </c>
      <c r="I26" s="22">
        <v>5428.6</v>
      </c>
      <c r="J26" s="22">
        <v>5428.6</v>
      </c>
      <c r="K26" s="23">
        <f t="shared" si="0"/>
        <v>16285.800000000001</v>
      </c>
      <c r="L26" s="18" t="s">
        <v>66</v>
      </c>
    </row>
    <row r="27" spans="1:12" s="7" customFormat="1" ht="171.75" customHeight="1">
      <c r="A27" s="16" t="s">
        <v>225</v>
      </c>
      <c r="B27" s="93" t="s">
        <v>151</v>
      </c>
      <c r="C27" s="20" t="s">
        <v>103</v>
      </c>
      <c r="D27" s="32" t="s">
        <v>37</v>
      </c>
      <c r="E27" s="17"/>
      <c r="F27" s="17"/>
      <c r="G27" s="17"/>
      <c r="H27" s="17">
        <f>24008.21+2195.1+251.25+10+604.33+210</f>
        <v>27278.89</v>
      </c>
      <c r="I27" s="17">
        <v>26203.31</v>
      </c>
      <c r="J27" s="17">
        <v>26203.31</v>
      </c>
      <c r="K27" s="23">
        <f t="shared" si="0"/>
        <v>79685.51</v>
      </c>
      <c r="L27" s="18" t="s">
        <v>67</v>
      </c>
    </row>
    <row r="28" spans="1:12" s="3" customFormat="1" ht="24.75" customHeight="1">
      <c r="A28" s="109" t="s">
        <v>18</v>
      </c>
      <c r="B28" s="110"/>
      <c r="C28" s="110"/>
      <c r="D28" s="33"/>
      <c r="E28" s="34"/>
      <c r="F28" s="34"/>
      <c r="G28" s="34"/>
      <c r="H28" s="23">
        <f>SUM(H16:H27)</f>
        <v>365125.92</v>
      </c>
      <c r="I28" s="23">
        <f>SUM(I16:I27)</f>
        <v>358080.73999999993</v>
      </c>
      <c r="J28" s="23">
        <f>SUM(J16:J27)</f>
        <v>358080.73999999993</v>
      </c>
      <c r="K28" s="23">
        <f>SUM(K16:K27)</f>
        <v>1081287.4000000001</v>
      </c>
      <c r="L28" s="34"/>
    </row>
    <row r="29" spans="1:13" ht="25.5" customHeight="1">
      <c r="A29" s="106" t="s">
        <v>120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2"/>
    </row>
    <row r="30" spans="1:12" ht="258" customHeight="1">
      <c r="A30" s="16" t="s">
        <v>74</v>
      </c>
      <c r="B30" s="35" t="s">
        <v>55</v>
      </c>
      <c r="C30" s="20" t="s">
        <v>103</v>
      </c>
      <c r="D30" s="16" t="s">
        <v>37</v>
      </c>
      <c r="E30" s="36" t="s">
        <v>39</v>
      </c>
      <c r="F30" s="36" t="s">
        <v>111</v>
      </c>
      <c r="G30" s="17" t="s">
        <v>25</v>
      </c>
      <c r="H30" s="37">
        <v>108</v>
      </c>
      <c r="I30" s="37">
        <v>108</v>
      </c>
      <c r="J30" s="37">
        <v>108</v>
      </c>
      <c r="K30" s="38">
        <f>SUM(H30:J30)</f>
        <v>324</v>
      </c>
      <c r="L30" s="35" t="s">
        <v>140</v>
      </c>
    </row>
    <row r="31" spans="1:12" ht="21" customHeight="1">
      <c r="A31" s="39"/>
      <c r="B31" s="40" t="s">
        <v>19</v>
      </c>
      <c r="C31" s="40"/>
      <c r="D31" s="41"/>
      <c r="E31" s="41"/>
      <c r="F31" s="41"/>
      <c r="G31" s="41"/>
      <c r="H31" s="38">
        <f>SUM(H30:H30)</f>
        <v>108</v>
      </c>
      <c r="I31" s="38">
        <f>SUM(I30:I30)</f>
        <v>108</v>
      </c>
      <c r="J31" s="38">
        <f>SUM(J30:J30)</f>
        <v>108</v>
      </c>
      <c r="K31" s="38">
        <f>SUM(K30:K30)</f>
        <v>324</v>
      </c>
      <c r="L31" s="41"/>
    </row>
    <row r="32" spans="1:15" ht="36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5"/>
      <c r="N32" s="5"/>
      <c r="O32" s="5"/>
    </row>
    <row r="33" spans="1:12" ht="195" customHeight="1">
      <c r="A33" s="16" t="s">
        <v>75</v>
      </c>
      <c r="B33" s="35" t="s">
        <v>93</v>
      </c>
      <c r="C33" s="20" t="s">
        <v>103</v>
      </c>
      <c r="D33" s="16" t="s">
        <v>37</v>
      </c>
      <c r="E33" s="42" t="s">
        <v>38</v>
      </c>
      <c r="F33" s="42"/>
      <c r="G33" s="17" t="s">
        <v>25</v>
      </c>
      <c r="H33" s="43"/>
      <c r="I33" s="43"/>
      <c r="J33" s="43"/>
      <c r="K33" s="44">
        <f>SUM(H33:H33)</f>
        <v>0</v>
      </c>
      <c r="L33" s="35" t="s">
        <v>144</v>
      </c>
    </row>
    <row r="34" spans="1:12" ht="204" customHeight="1">
      <c r="A34" s="16" t="s">
        <v>76</v>
      </c>
      <c r="B34" s="35" t="s">
        <v>94</v>
      </c>
      <c r="C34" s="20" t="s">
        <v>103</v>
      </c>
      <c r="D34" s="16" t="s">
        <v>37</v>
      </c>
      <c r="E34" s="42" t="s">
        <v>40</v>
      </c>
      <c r="F34" s="42"/>
      <c r="G34" s="17" t="s">
        <v>25</v>
      </c>
      <c r="H34" s="43"/>
      <c r="I34" s="43"/>
      <c r="J34" s="43"/>
      <c r="K34" s="44">
        <f>SUM(H34:H34)</f>
        <v>0</v>
      </c>
      <c r="L34" s="35" t="s">
        <v>144</v>
      </c>
    </row>
    <row r="35" spans="1:12" ht="21" customHeight="1">
      <c r="A35" s="45"/>
      <c r="B35" s="34" t="s">
        <v>14</v>
      </c>
      <c r="C35" s="34"/>
      <c r="D35" s="34"/>
      <c r="E35" s="41"/>
      <c r="F35" s="46"/>
      <c r="G35" s="46"/>
      <c r="H35" s="23">
        <f>SUM(H33:H34)</f>
        <v>0</v>
      </c>
      <c r="I35" s="23">
        <f>SUM(I33:I34)</f>
        <v>0</v>
      </c>
      <c r="J35" s="23"/>
      <c r="K35" s="23">
        <f>SUM(K33:K34)</f>
        <v>0</v>
      </c>
      <c r="L35" s="23">
        <f>SUM(L33:L34)</f>
        <v>0</v>
      </c>
    </row>
    <row r="36" spans="1:13" s="1" customFormat="1" ht="59.25" customHeight="1">
      <c r="A36" s="111" t="s">
        <v>68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  <c r="M36" s="4"/>
    </row>
    <row r="37" spans="1:13" s="1" customFormat="1" ht="225" customHeight="1">
      <c r="A37" s="47" t="s">
        <v>77</v>
      </c>
      <c r="B37" s="35" t="s">
        <v>1</v>
      </c>
      <c r="C37" s="20" t="s">
        <v>103</v>
      </c>
      <c r="D37" s="32" t="s">
        <v>37</v>
      </c>
      <c r="E37" s="35"/>
      <c r="F37" s="35"/>
      <c r="G37" s="35"/>
      <c r="H37" s="48"/>
      <c r="I37" s="48"/>
      <c r="J37" s="48"/>
      <c r="K37" s="46">
        <f>SUM(H37:H37)</f>
        <v>0</v>
      </c>
      <c r="L37" s="35" t="s">
        <v>152</v>
      </c>
      <c r="M37" s="2"/>
    </row>
    <row r="38" spans="1:13" s="1" customFormat="1" ht="80.25" customHeight="1">
      <c r="A38" s="47" t="s">
        <v>78</v>
      </c>
      <c r="B38" s="35" t="s">
        <v>12</v>
      </c>
      <c r="C38" s="20" t="s">
        <v>103</v>
      </c>
      <c r="D38" s="32" t="s">
        <v>37</v>
      </c>
      <c r="E38" s="35"/>
      <c r="F38" s="35"/>
      <c r="G38" s="35"/>
      <c r="H38" s="48"/>
      <c r="I38" s="48"/>
      <c r="J38" s="48"/>
      <c r="K38" s="46">
        <f>SUM(H38:H38)</f>
        <v>0</v>
      </c>
      <c r="L38" s="35" t="s">
        <v>13</v>
      </c>
      <c r="M38" s="2"/>
    </row>
    <row r="39" spans="1:13" s="1" customFormat="1" ht="25.5" customHeight="1">
      <c r="A39" s="49"/>
      <c r="B39" s="41" t="s">
        <v>10</v>
      </c>
      <c r="C39" s="41"/>
      <c r="D39" s="34"/>
      <c r="E39" s="41"/>
      <c r="F39" s="41"/>
      <c r="G39" s="41"/>
      <c r="H39" s="23">
        <f>SUM(H37:H38)</f>
        <v>0</v>
      </c>
      <c r="I39" s="23"/>
      <c r="J39" s="23"/>
      <c r="K39" s="23">
        <f>SUM(K37:K38)</f>
        <v>0</v>
      </c>
      <c r="L39" s="41"/>
      <c r="M39" s="2"/>
    </row>
    <row r="40" spans="1:13" s="1" customFormat="1" ht="36" customHeight="1">
      <c r="A40" s="114" t="s">
        <v>21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2"/>
    </row>
    <row r="41" spans="1:13" s="9" customFormat="1" ht="409.5" customHeight="1">
      <c r="A41" s="50" t="s">
        <v>11</v>
      </c>
      <c r="B41" s="19" t="s">
        <v>98</v>
      </c>
      <c r="C41" s="20" t="s">
        <v>103</v>
      </c>
      <c r="D41" s="50" t="s">
        <v>37</v>
      </c>
      <c r="E41" s="51" t="s">
        <v>149</v>
      </c>
      <c r="F41" s="51" t="s">
        <v>124</v>
      </c>
      <c r="G41" s="17" t="s">
        <v>25</v>
      </c>
      <c r="H41" s="52">
        <f>212102.1+673.93-330.2+848.65</f>
        <v>213294.47999999998</v>
      </c>
      <c r="I41" s="52">
        <v>212102.1</v>
      </c>
      <c r="J41" s="52">
        <v>212102.1</v>
      </c>
      <c r="K41" s="53">
        <f aca="true" t="shared" si="1" ref="K41:K61">SUM(H41:J41)</f>
        <v>637498.6799999999</v>
      </c>
      <c r="L41" s="54" t="s">
        <v>145</v>
      </c>
      <c r="M41" s="8"/>
    </row>
    <row r="42" spans="1:13" s="9" customFormat="1" ht="370.5" customHeight="1">
      <c r="A42" s="50" t="s">
        <v>79</v>
      </c>
      <c r="B42" s="94" t="s">
        <v>122</v>
      </c>
      <c r="C42" s="20" t="s">
        <v>103</v>
      </c>
      <c r="D42" s="50" t="s">
        <v>37</v>
      </c>
      <c r="E42" s="50" t="s">
        <v>40</v>
      </c>
      <c r="F42" s="51" t="s">
        <v>123</v>
      </c>
      <c r="G42" s="17" t="s">
        <v>25</v>
      </c>
      <c r="H42" s="52">
        <f>22213.3+185.08+1322.7</f>
        <v>23721.08</v>
      </c>
      <c r="I42" s="52">
        <f>22213.3+2267.3</f>
        <v>24480.6</v>
      </c>
      <c r="J42" s="52">
        <f>22213.3+2267.3</f>
        <v>24480.6</v>
      </c>
      <c r="K42" s="53">
        <f t="shared" si="1"/>
        <v>72682.28</v>
      </c>
      <c r="L42" s="54" t="s">
        <v>141</v>
      </c>
      <c r="M42" s="8"/>
    </row>
    <row r="43" spans="1:13" s="9" customFormat="1" ht="285.75" customHeight="1">
      <c r="A43" s="50" t="s">
        <v>80</v>
      </c>
      <c r="B43" s="55" t="s">
        <v>49</v>
      </c>
      <c r="C43" s="20" t="s">
        <v>103</v>
      </c>
      <c r="D43" s="50" t="s">
        <v>37</v>
      </c>
      <c r="E43" s="50" t="s">
        <v>40</v>
      </c>
      <c r="F43" s="51" t="s">
        <v>125</v>
      </c>
      <c r="G43" s="17" t="s">
        <v>48</v>
      </c>
      <c r="H43" s="52">
        <f>41345.64+582.73+345.2+132-0.3</f>
        <v>42405.27</v>
      </c>
      <c r="I43" s="52">
        <f>41357.63-49</f>
        <v>41308.63</v>
      </c>
      <c r="J43" s="52">
        <f>41357.64-78.12+0.01</f>
        <v>41279.53</v>
      </c>
      <c r="K43" s="53">
        <f t="shared" si="1"/>
        <v>124993.43</v>
      </c>
      <c r="L43" s="54" t="s">
        <v>145</v>
      </c>
      <c r="M43" s="8"/>
    </row>
    <row r="44" spans="1:13" s="9" customFormat="1" ht="54.75" customHeight="1">
      <c r="A44" s="50" t="s">
        <v>176</v>
      </c>
      <c r="B44" s="56" t="s">
        <v>104</v>
      </c>
      <c r="C44" s="20" t="s">
        <v>103</v>
      </c>
      <c r="D44" s="50" t="s">
        <v>37</v>
      </c>
      <c r="E44" s="51" t="s">
        <v>160</v>
      </c>
      <c r="F44" s="51" t="s">
        <v>58</v>
      </c>
      <c r="G44" s="17" t="s">
        <v>48</v>
      </c>
      <c r="H44" s="52">
        <v>1696.4</v>
      </c>
      <c r="I44" s="52">
        <v>1696.4</v>
      </c>
      <c r="J44" s="52">
        <v>1696.4</v>
      </c>
      <c r="K44" s="53">
        <f t="shared" si="1"/>
        <v>5089.200000000001</v>
      </c>
      <c r="L44" s="54"/>
      <c r="M44" s="8"/>
    </row>
    <row r="45" spans="1:24" s="11" customFormat="1" ht="263.25" customHeight="1">
      <c r="A45" s="47" t="s">
        <v>177</v>
      </c>
      <c r="B45" s="95" t="s">
        <v>56</v>
      </c>
      <c r="C45" s="20" t="s">
        <v>103</v>
      </c>
      <c r="D45" s="50" t="s">
        <v>37</v>
      </c>
      <c r="E45" s="96">
        <v>702</v>
      </c>
      <c r="F45" s="36" t="s">
        <v>112</v>
      </c>
      <c r="G45" s="17" t="s">
        <v>96</v>
      </c>
      <c r="H45" s="97">
        <f>11610.1-2317.8</f>
        <v>9292.3</v>
      </c>
      <c r="I45" s="97">
        <v>11610.1</v>
      </c>
      <c r="J45" s="97">
        <v>11610.1</v>
      </c>
      <c r="K45" s="53">
        <f t="shared" si="1"/>
        <v>32512.5</v>
      </c>
      <c r="L45" s="35" t="s">
        <v>146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2" s="10" customFormat="1" ht="263.25" customHeight="1">
      <c r="A46" s="47" t="s">
        <v>178</v>
      </c>
      <c r="B46" s="95" t="s">
        <v>217</v>
      </c>
      <c r="C46" s="20" t="s">
        <v>103</v>
      </c>
      <c r="D46" s="50" t="s">
        <v>37</v>
      </c>
      <c r="E46" s="96">
        <v>1003</v>
      </c>
      <c r="F46" s="36" t="s">
        <v>205</v>
      </c>
      <c r="G46" s="17" t="s">
        <v>96</v>
      </c>
      <c r="H46" s="97">
        <v>4635.6</v>
      </c>
      <c r="I46" s="97">
        <v>0</v>
      </c>
      <c r="J46" s="97">
        <v>0</v>
      </c>
      <c r="K46" s="53">
        <f>SUM(H46:J46)</f>
        <v>4635.6</v>
      </c>
      <c r="L46" s="35" t="s">
        <v>146</v>
      </c>
    </row>
    <row r="47" spans="1:12" s="7" customFormat="1" ht="192" customHeight="1">
      <c r="A47" s="16" t="s">
        <v>179</v>
      </c>
      <c r="B47" s="31" t="s">
        <v>53</v>
      </c>
      <c r="C47" s="20" t="s">
        <v>103</v>
      </c>
      <c r="D47" s="50" t="s">
        <v>37</v>
      </c>
      <c r="E47" s="50" t="s">
        <v>40</v>
      </c>
      <c r="F47" s="17" t="s">
        <v>113</v>
      </c>
      <c r="G47" s="17" t="s">
        <v>25</v>
      </c>
      <c r="H47" s="22">
        <f>42394.45-25+25-805.47</f>
        <v>41588.979999999996</v>
      </c>
      <c r="I47" s="22">
        <v>42394.45</v>
      </c>
      <c r="J47" s="22">
        <v>42394.45</v>
      </c>
      <c r="K47" s="53">
        <f t="shared" si="1"/>
        <v>126377.87999999999</v>
      </c>
      <c r="L47" s="18" t="s">
        <v>43</v>
      </c>
    </row>
    <row r="48" spans="1:12" s="7" customFormat="1" ht="192" customHeight="1">
      <c r="A48" s="16" t="s">
        <v>226</v>
      </c>
      <c r="B48" s="31" t="s">
        <v>53</v>
      </c>
      <c r="C48" s="20" t="s">
        <v>103</v>
      </c>
      <c r="D48" s="50" t="s">
        <v>37</v>
      </c>
      <c r="E48" s="50" t="s">
        <v>40</v>
      </c>
      <c r="F48" s="17" t="s">
        <v>213</v>
      </c>
      <c r="G48" s="17" t="s">
        <v>25</v>
      </c>
      <c r="H48" s="22">
        <v>325.5</v>
      </c>
      <c r="I48" s="22">
        <v>0</v>
      </c>
      <c r="J48" s="22">
        <v>0</v>
      </c>
      <c r="K48" s="53">
        <f>SUM(H48:J48)</f>
        <v>325.5</v>
      </c>
      <c r="L48" s="18" t="s">
        <v>43</v>
      </c>
    </row>
    <row r="49" spans="1:12" s="7" customFormat="1" ht="132" customHeight="1">
      <c r="A49" s="16" t="s">
        <v>180</v>
      </c>
      <c r="B49" s="31" t="s">
        <v>168</v>
      </c>
      <c r="C49" s="20" t="s">
        <v>103</v>
      </c>
      <c r="D49" s="50" t="s">
        <v>37</v>
      </c>
      <c r="E49" s="50" t="s">
        <v>40</v>
      </c>
      <c r="F49" s="17" t="s">
        <v>169</v>
      </c>
      <c r="G49" s="17" t="s">
        <v>25</v>
      </c>
      <c r="H49" s="57">
        <v>3278.29</v>
      </c>
      <c r="I49" s="57">
        <v>0</v>
      </c>
      <c r="J49" s="57">
        <v>0</v>
      </c>
      <c r="K49" s="53">
        <f t="shared" si="1"/>
        <v>3278.29</v>
      </c>
      <c r="L49" s="18" t="s">
        <v>43</v>
      </c>
    </row>
    <row r="50" spans="1:12" s="7" customFormat="1" ht="132" customHeight="1">
      <c r="A50" s="16" t="s">
        <v>181</v>
      </c>
      <c r="B50" s="31" t="s">
        <v>218</v>
      </c>
      <c r="C50" s="20" t="s">
        <v>103</v>
      </c>
      <c r="D50" s="50" t="s">
        <v>37</v>
      </c>
      <c r="E50" s="50" t="s">
        <v>40</v>
      </c>
      <c r="F50" s="17" t="s">
        <v>210</v>
      </c>
      <c r="G50" s="17" t="s">
        <v>25</v>
      </c>
      <c r="H50" s="57">
        <v>805.47</v>
      </c>
      <c r="I50" s="57">
        <v>0</v>
      </c>
      <c r="J50" s="57">
        <v>0</v>
      </c>
      <c r="K50" s="53">
        <f>SUM(H50:J50)</f>
        <v>805.47</v>
      </c>
      <c r="L50" s="18"/>
    </row>
    <row r="51" spans="1:12" s="7" customFormat="1" ht="132" customHeight="1">
      <c r="A51" s="16" t="s">
        <v>182</v>
      </c>
      <c r="B51" s="25" t="s">
        <v>218</v>
      </c>
      <c r="C51" s="20" t="s">
        <v>103</v>
      </c>
      <c r="D51" s="50" t="s">
        <v>37</v>
      </c>
      <c r="E51" s="50" t="s">
        <v>40</v>
      </c>
      <c r="F51" s="17" t="s">
        <v>209</v>
      </c>
      <c r="G51" s="17" t="s">
        <v>25</v>
      </c>
      <c r="H51" s="57">
        <v>148.04</v>
      </c>
      <c r="I51" s="57">
        <v>0</v>
      </c>
      <c r="J51" s="57">
        <v>0</v>
      </c>
      <c r="K51" s="53">
        <f>SUM(H51:J51)</f>
        <v>148.04</v>
      </c>
      <c r="L51" s="18"/>
    </row>
    <row r="52" spans="1:12" s="7" customFormat="1" ht="149.25" customHeight="1">
      <c r="A52" s="16" t="s">
        <v>183</v>
      </c>
      <c r="B52" s="31" t="s">
        <v>219</v>
      </c>
      <c r="C52" s="20" t="s">
        <v>103</v>
      </c>
      <c r="D52" s="50" t="s">
        <v>37</v>
      </c>
      <c r="E52" s="50" t="s">
        <v>40</v>
      </c>
      <c r="F52" s="17" t="s">
        <v>206</v>
      </c>
      <c r="G52" s="17" t="s">
        <v>25</v>
      </c>
      <c r="H52" s="57">
        <v>9499.4</v>
      </c>
      <c r="I52" s="57">
        <v>28498.2</v>
      </c>
      <c r="J52" s="57">
        <v>28498.2</v>
      </c>
      <c r="K52" s="53">
        <f>SUM(H52:J52)</f>
        <v>66495.8</v>
      </c>
      <c r="L52" s="18"/>
    </row>
    <row r="53" spans="1:12" s="3" customFormat="1" ht="128.25" customHeight="1">
      <c r="A53" s="16" t="s">
        <v>184</v>
      </c>
      <c r="B53" s="17" t="s">
        <v>153</v>
      </c>
      <c r="C53" s="20" t="s">
        <v>103</v>
      </c>
      <c r="D53" s="17"/>
      <c r="E53" s="17"/>
      <c r="F53" s="17"/>
      <c r="G53" s="17"/>
      <c r="H53" s="57">
        <f>21968+767.22+493.21+424.88+64.01+515.7</f>
        <v>24233.02</v>
      </c>
      <c r="I53" s="57">
        <v>22735.22</v>
      </c>
      <c r="J53" s="57">
        <v>22735.22</v>
      </c>
      <c r="K53" s="53">
        <f t="shared" si="1"/>
        <v>69703.46</v>
      </c>
      <c r="L53" s="18"/>
    </row>
    <row r="54" spans="1:12" s="7" customFormat="1" ht="373.5" customHeight="1">
      <c r="A54" s="32" t="s">
        <v>227</v>
      </c>
      <c r="B54" s="58" t="s">
        <v>163</v>
      </c>
      <c r="C54" s="20" t="s">
        <v>103</v>
      </c>
      <c r="D54" s="50" t="s">
        <v>37</v>
      </c>
      <c r="E54" s="36" t="s">
        <v>137</v>
      </c>
      <c r="F54" s="36" t="s">
        <v>164</v>
      </c>
      <c r="G54" s="17" t="s">
        <v>45</v>
      </c>
      <c r="H54" s="52">
        <v>1200</v>
      </c>
      <c r="I54" s="52">
        <v>0</v>
      </c>
      <c r="J54" s="52">
        <v>0</v>
      </c>
      <c r="K54" s="53">
        <f t="shared" si="1"/>
        <v>1200</v>
      </c>
      <c r="L54" s="54" t="s">
        <v>147</v>
      </c>
    </row>
    <row r="55" spans="1:12" s="7" customFormat="1" ht="276.75" customHeight="1">
      <c r="A55" s="32" t="s">
        <v>197</v>
      </c>
      <c r="B55" s="58" t="s">
        <v>165</v>
      </c>
      <c r="C55" s="20" t="s">
        <v>103</v>
      </c>
      <c r="D55" s="50" t="s">
        <v>37</v>
      </c>
      <c r="E55" s="36" t="s">
        <v>137</v>
      </c>
      <c r="F55" s="36" t="s">
        <v>166</v>
      </c>
      <c r="G55" s="17" t="s">
        <v>45</v>
      </c>
      <c r="H55" s="52">
        <f>12+0.12</f>
        <v>12.12</v>
      </c>
      <c r="I55" s="52">
        <v>0</v>
      </c>
      <c r="J55" s="52">
        <v>0</v>
      </c>
      <c r="K55" s="53">
        <f>SUM(H55:J55)</f>
        <v>12.12</v>
      </c>
      <c r="L55" s="54" t="s">
        <v>147</v>
      </c>
    </row>
    <row r="56" spans="1:12" s="7" customFormat="1" ht="276.75" customHeight="1">
      <c r="A56" s="32" t="s">
        <v>198</v>
      </c>
      <c r="B56" s="58" t="s">
        <v>190</v>
      </c>
      <c r="C56" s="20" t="s">
        <v>103</v>
      </c>
      <c r="D56" s="50" t="s">
        <v>37</v>
      </c>
      <c r="E56" s="36" t="s">
        <v>137</v>
      </c>
      <c r="F56" s="36" t="s">
        <v>191</v>
      </c>
      <c r="G56" s="17" t="s">
        <v>45</v>
      </c>
      <c r="H56" s="52">
        <f>1872.9+19</f>
        <v>1891.9</v>
      </c>
      <c r="I56" s="52">
        <f>977.13+9.9</f>
        <v>987.03</v>
      </c>
      <c r="J56" s="52">
        <f>2035.82+20.6</f>
        <v>2056.42</v>
      </c>
      <c r="K56" s="53">
        <f>SUM(H56:J56)</f>
        <v>4935.35</v>
      </c>
      <c r="L56" s="54"/>
    </row>
    <row r="57" spans="1:12" s="7" customFormat="1" ht="168" customHeight="1">
      <c r="A57" s="32" t="s">
        <v>228</v>
      </c>
      <c r="B57" s="58" t="s">
        <v>192</v>
      </c>
      <c r="C57" s="20" t="s">
        <v>103</v>
      </c>
      <c r="D57" s="50" t="s">
        <v>37</v>
      </c>
      <c r="E57" s="36" t="s">
        <v>137</v>
      </c>
      <c r="F57" s="36" t="s">
        <v>193</v>
      </c>
      <c r="G57" s="17" t="s">
        <v>45</v>
      </c>
      <c r="H57" s="52">
        <v>0</v>
      </c>
      <c r="I57" s="52">
        <f>3861.69+39.1</f>
        <v>3900.79</v>
      </c>
      <c r="J57" s="52">
        <f>5689.39+57.5</f>
        <v>5746.89</v>
      </c>
      <c r="K57" s="53">
        <f>SUM(H57:J57)</f>
        <v>9647.68</v>
      </c>
      <c r="L57" s="54"/>
    </row>
    <row r="58" spans="1:12" s="7" customFormat="1" ht="135.75" customHeight="1">
      <c r="A58" s="32" t="s">
        <v>229</v>
      </c>
      <c r="B58" s="100" t="s">
        <v>189</v>
      </c>
      <c r="C58" s="20" t="s">
        <v>103</v>
      </c>
      <c r="D58" s="50" t="s">
        <v>37</v>
      </c>
      <c r="E58" s="36" t="s">
        <v>137</v>
      </c>
      <c r="F58" s="36" t="s">
        <v>215</v>
      </c>
      <c r="G58" s="17" t="s">
        <v>45</v>
      </c>
      <c r="H58" s="52">
        <f>3+6</f>
        <v>9</v>
      </c>
      <c r="I58" s="52">
        <v>3</v>
      </c>
      <c r="J58" s="52">
        <v>3</v>
      </c>
      <c r="K58" s="53">
        <f>SUM(H58:J58)</f>
        <v>15</v>
      </c>
      <c r="L58" s="54"/>
    </row>
    <row r="59" spans="1:12" s="7" customFormat="1" ht="162.75" customHeight="1">
      <c r="A59" s="32" t="s">
        <v>230</v>
      </c>
      <c r="B59" s="59" t="s">
        <v>194</v>
      </c>
      <c r="C59" s="20" t="s">
        <v>103</v>
      </c>
      <c r="D59" s="50" t="s">
        <v>37</v>
      </c>
      <c r="E59" s="42" t="s">
        <v>195</v>
      </c>
      <c r="F59" s="42" t="s">
        <v>196</v>
      </c>
      <c r="G59" s="17" t="s">
        <v>25</v>
      </c>
      <c r="H59" s="52">
        <v>7405.09</v>
      </c>
      <c r="I59" s="52"/>
      <c r="J59" s="52"/>
      <c r="K59" s="53">
        <f>SUM(H59:J59)</f>
        <v>7405.09</v>
      </c>
      <c r="L59" s="54"/>
    </row>
    <row r="60" spans="1:12" ht="132" customHeight="1">
      <c r="A60" s="47" t="s">
        <v>231</v>
      </c>
      <c r="B60" s="19" t="s">
        <v>136</v>
      </c>
      <c r="C60" s="20" t="s">
        <v>103</v>
      </c>
      <c r="D60" s="16" t="s">
        <v>37</v>
      </c>
      <c r="E60" s="42" t="s">
        <v>134</v>
      </c>
      <c r="F60" s="42" t="s">
        <v>142</v>
      </c>
      <c r="G60" s="17" t="s">
        <v>25</v>
      </c>
      <c r="H60" s="57">
        <v>1000</v>
      </c>
      <c r="I60" s="60"/>
      <c r="J60" s="60"/>
      <c r="K60" s="53">
        <f t="shared" si="1"/>
        <v>1000</v>
      </c>
      <c r="L60" s="54" t="s">
        <v>147</v>
      </c>
    </row>
    <row r="61" spans="1:12" ht="120.75" customHeight="1">
      <c r="A61" s="47" t="s">
        <v>232</v>
      </c>
      <c r="B61" s="19" t="s">
        <v>159</v>
      </c>
      <c r="C61" s="20" t="s">
        <v>103</v>
      </c>
      <c r="D61" s="16" t="s">
        <v>37</v>
      </c>
      <c r="E61" s="42" t="s">
        <v>134</v>
      </c>
      <c r="F61" s="42" t="s">
        <v>142</v>
      </c>
      <c r="G61" s="17" t="s">
        <v>25</v>
      </c>
      <c r="H61" s="60">
        <v>10</v>
      </c>
      <c r="I61" s="60">
        <v>10</v>
      </c>
      <c r="J61" s="60">
        <v>10</v>
      </c>
      <c r="K61" s="53">
        <f t="shared" si="1"/>
        <v>30</v>
      </c>
      <c r="L61" s="36"/>
    </row>
    <row r="62" spans="1:13" s="9" customFormat="1" ht="28.5" customHeight="1">
      <c r="A62" s="117" t="s">
        <v>15</v>
      </c>
      <c r="B62" s="118"/>
      <c r="C62" s="61"/>
      <c r="D62" s="61"/>
      <c r="E62" s="61"/>
      <c r="F62" s="61"/>
      <c r="G62" s="62"/>
      <c r="H62" s="63">
        <f>SUM(H41:H61)</f>
        <v>386451.94</v>
      </c>
      <c r="I62" s="63">
        <f>SUM(I41:I61)</f>
        <v>389726.5200000001</v>
      </c>
      <c r="J62" s="63">
        <f>SUM(J41:J61)</f>
        <v>392612.91</v>
      </c>
      <c r="K62" s="63">
        <f>SUM(K41:K61)</f>
        <v>1168791.37</v>
      </c>
      <c r="L62" s="63">
        <f>SUM(L41:L55)</f>
        <v>0</v>
      </c>
      <c r="M62" s="8"/>
    </row>
    <row r="63" spans="1:13" s="9" customFormat="1" ht="34.5" customHeight="1">
      <c r="A63" s="119" t="s">
        <v>22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/>
      <c r="M63" s="8"/>
    </row>
    <row r="64" spans="1:13" s="9" customFormat="1" ht="166.5" customHeight="1">
      <c r="A64" s="32" t="s">
        <v>23</v>
      </c>
      <c r="B64" s="64" t="s">
        <v>50</v>
      </c>
      <c r="C64" s="20" t="s">
        <v>103</v>
      </c>
      <c r="D64" s="50" t="s">
        <v>37</v>
      </c>
      <c r="E64" s="51" t="s">
        <v>127</v>
      </c>
      <c r="F64" s="51" t="s">
        <v>126</v>
      </c>
      <c r="G64" s="17" t="s">
        <v>25</v>
      </c>
      <c r="H64" s="65">
        <f>11259.05+11.64</f>
        <v>11270.689999999999</v>
      </c>
      <c r="I64" s="65">
        <v>11259.05</v>
      </c>
      <c r="J64" s="65">
        <v>11259.05</v>
      </c>
      <c r="K64" s="66">
        <f aca="true" t="shared" si="2" ref="K64:K75">SUM(H64:J64)</f>
        <v>33788.78999999999</v>
      </c>
      <c r="L64" s="67" t="s">
        <v>102</v>
      </c>
      <c r="M64" s="8"/>
    </row>
    <row r="65" spans="1:13" s="9" customFormat="1" ht="130.5" customHeight="1">
      <c r="A65" s="16" t="s">
        <v>244</v>
      </c>
      <c r="B65" s="25" t="s">
        <v>168</v>
      </c>
      <c r="C65" s="20" t="s">
        <v>103</v>
      </c>
      <c r="D65" s="16" t="s">
        <v>37</v>
      </c>
      <c r="E65" s="16" t="s">
        <v>170</v>
      </c>
      <c r="F65" s="21" t="s">
        <v>167</v>
      </c>
      <c r="G65" s="28" t="s">
        <v>25</v>
      </c>
      <c r="H65" s="22">
        <v>867.81</v>
      </c>
      <c r="I65" s="22"/>
      <c r="J65" s="22"/>
      <c r="K65" s="23">
        <f>SUM(H65:J65)</f>
        <v>867.81</v>
      </c>
      <c r="L65" s="17"/>
      <c r="M65" s="8"/>
    </row>
    <row r="66" spans="1:13" s="9" customFormat="1" ht="130.5" customHeight="1">
      <c r="A66" s="70" t="s">
        <v>185</v>
      </c>
      <c r="B66" s="25" t="s">
        <v>218</v>
      </c>
      <c r="C66" s="20" t="s">
        <v>103</v>
      </c>
      <c r="D66" s="16" t="s">
        <v>37</v>
      </c>
      <c r="E66" s="16" t="s">
        <v>170</v>
      </c>
      <c r="F66" s="21" t="s">
        <v>207</v>
      </c>
      <c r="G66" s="28" t="s">
        <v>25</v>
      </c>
      <c r="H66" s="22">
        <f>202.51+118.38+227.18</f>
        <v>548.0699999999999</v>
      </c>
      <c r="I66" s="22"/>
      <c r="J66" s="22"/>
      <c r="K66" s="23">
        <f>SUM(H66:J66)</f>
        <v>548.0699999999999</v>
      </c>
      <c r="L66" s="98"/>
      <c r="M66" s="8"/>
    </row>
    <row r="67" spans="1:13" s="9" customFormat="1" ht="130.5" customHeight="1">
      <c r="A67" s="70" t="s">
        <v>128</v>
      </c>
      <c r="B67" s="25" t="s">
        <v>218</v>
      </c>
      <c r="C67" s="20" t="s">
        <v>103</v>
      </c>
      <c r="D67" s="16" t="s">
        <v>37</v>
      </c>
      <c r="E67" s="16" t="s">
        <v>170</v>
      </c>
      <c r="F67" s="21" t="s">
        <v>208</v>
      </c>
      <c r="G67" s="28" t="s">
        <v>25</v>
      </c>
      <c r="H67" s="22">
        <f>121.24+30.08</f>
        <v>151.32</v>
      </c>
      <c r="I67" s="22"/>
      <c r="J67" s="22"/>
      <c r="K67" s="23">
        <f>SUM(H67:J67)</f>
        <v>151.32</v>
      </c>
      <c r="L67" s="98"/>
      <c r="M67" s="8"/>
    </row>
    <row r="68" spans="1:13" s="9" customFormat="1" ht="130.5" customHeight="1">
      <c r="A68" s="70" t="s">
        <v>186</v>
      </c>
      <c r="B68" s="25" t="s">
        <v>218</v>
      </c>
      <c r="C68" s="20" t="s">
        <v>103</v>
      </c>
      <c r="D68" s="16" t="s">
        <v>37</v>
      </c>
      <c r="E68" s="16" t="s">
        <v>170</v>
      </c>
      <c r="F68" s="21" t="s">
        <v>211</v>
      </c>
      <c r="G68" s="28" t="s">
        <v>25</v>
      </c>
      <c r="H68" s="22">
        <v>64.62</v>
      </c>
      <c r="I68" s="22"/>
      <c r="J68" s="22"/>
      <c r="K68" s="23">
        <f>SUM(H68:J68)</f>
        <v>64.62</v>
      </c>
      <c r="L68" s="98"/>
      <c r="M68" s="8"/>
    </row>
    <row r="69" spans="1:13" s="9" customFormat="1" ht="150" customHeight="1">
      <c r="A69" s="32" t="s">
        <v>187</v>
      </c>
      <c r="B69" s="64" t="s">
        <v>50</v>
      </c>
      <c r="C69" s="20" t="s">
        <v>103</v>
      </c>
      <c r="D69" s="50" t="s">
        <v>37</v>
      </c>
      <c r="E69" s="51" t="s">
        <v>88</v>
      </c>
      <c r="F69" s="51" t="s">
        <v>171</v>
      </c>
      <c r="G69" s="17" t="s">
        <v>25</v>
      </c>
      <c r="H69" s="65">
        <v>14773.04</v>
      </c>
      <c r="I69" s="65">
        <v>14773.04</v>
      </c>
      <c r="J69" s="65">
        <v>14773.04</v>
      </c>
      <c r="K69" s="66">
        <f t="shared" si="2"/>
        <v>44319.12</v>
      </c>
      <c r="L69" s="67" t="s">
        <v>102</v>
      </c>
      <c r="M69" s="8"/>
    </row>
    <row r="70" spans="1:13" s="9" customFormat="1" ht="150" customHeight="1">
      <c r="A70" s="32" t="s">
        <v>188</v>
      </c>
      <c r="B70" s="68" t="s">
        <v>50</v>
      </c>
      <c r="C70" s="20" t="s">
        <v>103</v>
      </c>
      <c r="D70" s="50" t="s">
        <v>37</v>
      </c>
      <c r="E70" s="51" t="s">
        <v>88</v>
      </c>
      <c r="F70" s="51" t="s">
        <v>172</v>
      </c>
      <c r="G70" s="17" t="s">
        <v>25</v>
      </c>
      <c r="H70" s="65">
        <v>517.79</v>
      </c>
      <c r="I70" s="65">
        <v>517.79</v>
      </c>
      <c r="J70" s="65">
        <v>517.79</v>
      </c>
      <c r="K70" s="66">
        <f t="shared" si="2"/>
        <v>1553.37</v>
      </c>
      <c r="L70" s="69" t="s">
        <v>102</v>
      </c>
      <c r="M70" s="8"/>
    </row>
    <row r="71" spans="1:12" ht="231.75" customHeight="1">
      <c r="A71" s="32" t="s">
        <v>129</v>
      </c>
      <c r="B71" s="30" t="s">
        <v>53</v>
      </c>
      <c r="C71" s="20" t="s">
        <v>103</v>
      </c>
      <c r="D71" s="32" t="s">
        <v>37</v>
      </c>
      <c r="E71" s="70" t="s">
        <v>89</v>
      </c>
      <c r="F71" s="17" t="s">
        <v>114</v>
      </c>
      <c r="G71" s="17" t="s">
        <v>25</v>
      </c>
      <c r="H71" s="22">
        <f>11185.36-121.67-64.61-30.09</f>
        <v>10968.99</v>
      </c>
      <c r="I71" s="22">
        <v>11185.36</v>
      </c>
      <c r="J71" s="22">
        <v>11185.36</v>
      </c>
      <c r="K71" s="66">
        <f t="shared" si="2"/>
        <v>33339.71</v>
      </c>
      <c r="L71" s="18" t="s">
        <v>44</v>
      </c>
    </row>
    <row r="72" spans="1:12" ht="231.75" customHeight="1">
      <c r="A72" s="32" t="s">
        <v>233</v>
      </c>
      <c r="B72" s="30" t="s">
        <v>53</v>
      </c>
      <c r="C72" s="20" t="s">
        <v>103</v>
      </c>
      <c r="D72" s="32" t="s">
        <v>37</v>
      </c>
      <c r="E72" s="70" t="s">
        <v>89</v>
      </c>
      <c r="F72" s="17" t="s">
        <v>214</v>
      </c>
      <c r="G72" s="17" t="s">
        <v>25</v>
      </c>
      <c r="H72" s="22">
        <v>130.2</v>
      </c>
      <c r="I72" s="22">
        <v>0</v>
      </c>
      <c r="J72" s="22">
        <v>0</v>
      </c>
      <c r="K72" s="66">
        <f>SUM(H72:J72)</f>
        <v>130.2</v>
      </c>
      <c r="L72" s="18" t="s">
        <v>44</v>
      </c>
    </row>
    <row r="73" spans="1:12" s="8" customFormat="1" ht="126" customHeight="1">
      <c r="A73" s="32" t="s">
        <v>234</v>
      </c>
      <c r="B73" s="54" t="s">
        <v>57</v>
      </c>
      <c r="C73" s="20" t="s">
        <v>103</v>
      </c>
      <c r="D73" s="32" t="s">
        <v>37</v>
      </c>
      <c r="E73" s="70" t="s">
        <v>90</v>
      </c>
      <c r="F73" s="17" t="s">
        <v>115</v>
      </c>
      <c r="G73" s="17" t="s">
        <v>25</v>
      </c>
      <c r="H73" s="71">
        <v>27</v>
      </c>
      <c r="I73" s="71">
        <v>27</v>
      </c>
      <c r="J73" s="71">
        <v>27</v>
      </c>
      <c r="K73" s="66">
        <f t="shared" si="2"/>
        <v>81</v>
      </c>
      <c r="L73" s="54" t="s">
        <v>36</v>
      </c>
    </row>
    <row r="74" spans="1:12" ht="110.25">
      <c r="A74" s="32" t="s">
        <v>235</v>
      </c>
      <c r="B74" s="55" t="s">
        <v>99</v>
      </c>
      <c r="C74" s="20" t="s">
        <v>103</v>
      </c>
      <c r="D74" s="32" t="s">
        <v>37</v>
      </c>
      <c r="E74" s="70" t="s">
        <v>90</v>
      </c>
      <c r="F74" s="21" t="s">
        <v>199</v>
      </c>
      <c r="G74" s="17" t="s">
        <v>25</v>
      </c>
      <c r="H74" s="71">
        <v>1595.5</v>
      </c>
      <c r="I74" s="71">
        <v>0</v>
      </c>
      <c r="J74" s="71">
        <v>0</v>
      </c>
      <c r="K74" s="66">
        <f t="shared" si="2"/>
        <v>1595.5</v>
      </c>
      <c r="L74" s="54" t="s">
        <v>106</v>
      </c>
    </row>
    <row r="75" spans="1:13" ht="45" customHeight="1">
      <c r="A75" s="32" t="s">
        <v>236</v>
      </c>
      <c r="B75" s="54" t="s">
        <v>154</v>
      </c>
      <c r="C75" s="20" t="s">
        <v>103</v>
      </c>
      <c r="D75" s="32" t="s">
        <v>37</v>
      </c>
      <c r="E75" s="32"/>
      <c r="F75" s="99"/>
      <c r="G75" s="98"/>
      <c r="H75" s="71">
        <f>1602.08+1033.78+395.3+150</f>
        <v>3181.16</v>
      </c>
      <c r="I75" s="71">
        <v>1602.08</v>
      </c>
      <c r="J75" s="71">
        <v>1602.08</v>
      </c>
      <c r="K75" s="66">
        <f t="shared" si="2"/>
        <v>6385.32</v>
      </c>
      <c r="L75" s="54"/>
      <c r="M75" s="6"/>
    </row>
    <row r="76" spans="1:12" s="8" customFormat="1" ht="36.75" customHeight="1">
      <c r="A76" s="72"/>
      <c r="B76" s="73" t="s">
        <v>27</v>
      </c>
      <c r="C76" s="73"/>
      <c r="D76" s="74"/>
      <c r="E76" s="74"/>
      <c r="F76" s="74"/>
      <c r="G76" s="74"/>
      <c r="H76" s="75">
        <f>SUM(H64:H75)</f>
        <v>44096.19</v>
      </c>
      <c r="I76" s="75">
        <f>SUM(I64:I75)</f>
        <v>39364.32000000001</v>
      </c>
      <c r="J76" s="75">
        <f>SUM(J64:J75)</f>
        <v>39364.32000000001</v>
      </c>
      <c r="K76" s="75">
        <f>SUM(K64:K75)</f>
        <v>122824.82999999999</v>
      </c>
      <c r="L76" s="73"/>
    </row>
    <row r="77" spans="1:12" s="8" customFormat="1" ht="51" customHeight="1">
      <c r="A77" s="102" t="s">
        <v>32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4"/>
    </row>
    <row r="78" spans="1:12" s="8" customFormat="1" ht="246" customHeight="1">
      <c r="A78" s="32" t="s">
        <v>81</v>
      </c>
      <c r="B78" s="35" t="s">
        <v>203</v>
      </c>
      <c r="C78" s="20" t="s">
        <v>103</v>
      </c>
      <c r="D78" s="50" t="s">
        <v>37</v>
      </c>
      <c r="E78" s="51" t="s">
        <v>202</v>
      </c>
      <c r="F78" s="36" t="s">
        <v>116</v>
      </c>
      <c r="G78" s="17" t="s">
        <v>25</v>
      </c>
      <c r="H78" s="24">
        <v>1200</v>
      </c>
      <c r="I78" s="24">
        <v>1200</v>
      </c>
      <c r="J78" s="24">
        <v>1200</v>
      </c>
      <c r="K78" s="76">
        <f aca="true" t="shared" si="3" ref="K78:K85">SUM(H78:J78)</f>
        <v>3600</v>
      </c>
      <c r="L78" s="77" t="s">
        <v>155</v>
      </c>
    </row>
    <row r="79" spans="1:12" s="8" customFormat="1" ht="241.5" customHeight="1">
      <c r="A79" s="32" t="s">
        <v>82</v>
      </c>
      <c r="B79" s="35" t="s">
        <v>95</v>
      </c>
      <c r="C79" s="20" t="s">
        <v>103</v>
      </c>
      <c r="D79" s="50" t="s">
        <v>37</v>
      </c>
      <c r="E79" s="51" t="s">
        <v>138</v>
      </c>
      <c r="F79" s="36" t="s">
        <v>117</v>
      </c>
      <c r="G79" s="17" t="s">
        <v>25</v>
      </c>
      <c r="H79" s="22">
        <f>1200+725</f>
        <v>1925</v>
      </c>
      <c r="I79" s="22">
        <v>1200</v>
      </c>
      <c r="J79" s="22">
        <v>1200</v>
      </c>
      <c r="K79" s="76">
        <f t="shared" si="3"/>
        <v>4325</v>
      </c>
      <c r="L79" s="77" t="s">
        <v>156</v>
      </c>
    </row>
    <row r="80" spans="1:12" s="101" customFormat="1" ht="241.5" customHeight="1">
      <c r="A80" s="32" t="s">
        <v>237</v>
      </c>
      <c r="B80" s="35" t="s">
        <v>240</v>
      </c>
      <c r="C80" s="20" t="s">
        <v>103</v>
      </c>
      <c r="D80" s="50" t="s">
        <v>37</v>
      </c>
      <c r="E80" s="50" t="s">
        <v>40</v>
      </c>
      <c r="F80" s="36" t="s">
        <v>241</v>
      </c>
      <c r="G80" s="17" t="s">
        <v>25</v>
      </c>
      <c r="H80" s="78">
        <v>2235.46</v>
      </c>
      <c r="I80" s="78">
        <v>0</v>
      </c>
      <c r="J80" s="78">
        <v>0</v>
      </c>
      <c r="K80" s="76">
        <f>SUM(H80:J80)</f>
        <v>2235.46</v>
      </c>
      <c r="L80" s="77" t="s">
        <v>242</v>
      </c>
    </row>
    <row r="81" spans="1:12" s="8" customFormat="1" ht="241.5" customHeight="1">
      <c r="A81" s="32" t="s">
        <v>237</v>
      </c>
      <c r="B81" s="35" t="s">
        <v>220</v>
      </c>
      <c r="C81" s="20" t="s">
        <v>103</v>
      </c>
      <c r="D81" s="50" t="s">
        <v>37</v>
      </c>
      <c r="E81" s="50" t="s">
        <v>40</v>
      </c>
      <c r="F81" s="36" t="s">
        <v>216</v>
      </c>
      <c r="G81" s="17" t="s">
        <v>25</v>
      </c>
      <c r="H81" s="78">
        <v>22.58</v>
      </c>
      <c r="I81" s="78">
        <v>0</v>
      </c>
      <c r="J81" s="78">
        <v>0</v>
      </c>
      <c r="K81" s="76">
        <f>SUM(H81:J81)</f>
        <v>22.58</v>
      </c>
      <c r="L81" s="77" t="s">
        <v>242</v>
      </c>
    </row>
    <row r="82" spans="1:12" s="8" customFormat="1" ht="241.5" customHeight="1">
      <c r="A82" s="32" t="s">
        <v>139</v>
      </c>
      <c r="B82" s="56" t="s">
        <v>221</v>
      </c>
      <c r="C82" s="20" t="s">
        <v>103</v>
      </c>
      <c r="D82" s="50" t="s">
        <v>37</v>
      </c>
      <c r="E82" s="50" t="s">
        <v>40</v>
      </c>
      <c r="F82" s="36" t="s">
        <v>204</v>
      </c>
      <c r="G82" s="17" t="s">
        <v>25</v>
      </c>
      <c r="H82" s="78">
        <v>3000</v>
      </c>
      <c r="I82" s="78">
        <v>0</v>
      </c>
      <c r="J82" s="78">
        <v>0</v>
      </c>
      <c r="K82" s="76">
        <f t="shared" si="3"/>
        <v>3000</v>
      </c>
      <c r="L82" s="77" t="s">
        <v>148</v>
      </c>
    </row>
    <row r="83" spans="1:12" s="8" customFormat="1" ht="246" customHeight="1">
      <c r="A83" s="32" t="s">
        <v>132</v>
      </c>
      <c r="B83" s="56" t="s">
        <v>60</v>
      </c>
      <c r="C83" s="20" t="s">
        <v>103</v>
      </c>
      <c r="D83" s="50" t="s">
        <v>37</v>
      </c>
      <c r="E83" s="50" t="s">
        <v>40</v>
      </c>
      <c r="F83" s="36" t="s">
        <v>105</v>
      </c>
      <c r="G83" s="17" t="s">
        <v>25</v>
      </c>
      <c r="H83" s="78">
        <f>90.3-22.58</f>
        <v>67.72</v>
      </c>
      <c r="I83" s="78">
        <v>90.3</v>
      </c>
      <c r="J83" s="78">
        <v>90.3</v>
      </c>
      <c r="K83" s="76">
        <f t="shared" si="3"/>
        <v>248.32</v>
      </c>
      <c r="L83" s="77" t="s">
        <v>148</v>
      </c>
    </row>
    <row r="84" spans="1:12" ht="236.25">
      <c r="A84" s="32" t="s">
        <v>238</v>
      </c>
      <c r="B84" s="35" t="s">
        <v>200</v>
      </c>
      <c r="C84" s="20" t="s">
        <v>103</v>
      </c>
      <c r="D84" s="50" t="s">
        <v>37</v>
      </c>
      <c r="E84" s="50" t="s">
        <v>40</v>
      </c>
      <c r="F84" s="36" t="s">
        <v>118</v>
      </c>
      <c r="G84" s="17" t="s">
        <v>25</v>
      </c>
      <c r="H84" s="24">
        <v>1815</v>
      </c>
      <c r="I84" s="24">
        <v>2117.5</v>
      </c>
      <c r="J84" s="24">
        <v>2420</v>
      </c>
      <c r="K84" s="76">
        <f t="shared" si="3"/>
        <v>6352.5</v>
      </c>
      <c r="L84" s="35" t="s">
        <v>46</v>
      </c>
    </row>
    <row r="85" spans="1:13" ht="137.25" customHeight="1">
      <c r="A85" s="32" t="s">
        <v>239</v>
      </c>
      <c r="B85" s="35" t="s">
        <v>201</v>
      </c>
      <c r="C85" s="20" t="s">
        <v>103</v>
      </c>
      <c r="D85" s="50" t="s">
        <v>37</v>
      </c>
      <c r="E85" s="50" t="s">
        <v>40</v>
      </c>
      <c r="F85" s="36" t="s">
        <v>133</v>
      </c>
      <c r="G85" s="17" t="s">
        <v>25</v>
      </c>
      <c r="H85" s="24">
        <f>18.15+0.18</f>
        <v>18.33</v>
      </c>
      <c r="I85" s="24">
        <v>18.15</v>
      </c>
      <c r="J85" s="24">
        <v>18.15</v>
      </c>
      <c r="K85" s="76">
        <f t="shared" si="3"/>
        <v>54.629999999999995</v>
      </c>
      <c r="L85" s="35" t="s">
        <v>46</v>
      </c>
      <c r="M85" s="6"/>
    </row>
    <row r="86" spans="1:12" ht="21" customHeight="1">
      <c r="A86" s="73"/>
      <c r="B86" s="73" t="s">
        <v>41</v>
      </c>
      <c r="C86" s="73"/>
      <c r="D86" s="73"/>
      <c r="E86" s="73"/>
      <c r="F86" s="73"/>
      <c r="G86" s="73"/>
      <c r="H86" s="79">
        <f>SUM(H78:H85)</f>
        <v>10284.09</v>
      </c>
      <c r="I86" s="79">
        <f>SUM(I78:I85)</f>
        <v>4625.95</v>
      </c>
      <c r="J86" s="79">
        <f>SUM(J78:J85)</f>
        <v>4928.45</v>
      </c>
      <c r="K86" s="79">
        <f>SUM(K78:K85)</f>
        <v>19838.49</v>
      </c>
      <c r="L86" s="79">
        <f>SUM(L78:L85)</f>
        <v>0</v>
      </c>
    </row>
    <row r="87" spans="1:12" ht="66.75" customHeight="1">
      <c r="A87" s="102" t="s">
        <v>157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4"/>
    </row>
    <row r="88" spans="1:12" s="8" customFormat="1" ht="130.5" customHeight="1">
      <c r="A88" s="80" t="s">
        <v>83</v>
      </c>
      <c r="B88" s="81" t="s">
        <v>28</v>
      </c>
      <c r="C88" s="20" t="s">
        <v>103</v>
      </c>
      <c r="D88" s="50" t="s">
        <v>37</v>
      </c>
      <c r="E88" s="50" t="s">
        <v>40</v>
      </c>
      <c r="F88" s="82" t="s">
        <v>101</v>
      </c>
      <c r="G88" s="17" t="s">
        <v>25</v>
      </c>
      <c r="H88" s="37"/>
      <c r="I88" s="37"/>
      <c r="J88" s="37"/>
      <c r="K88" s="38">
        <f>SUM(H88:J88)</f>
        <v>0</v>
      </c>
      <c r="L88" s="81" t="s">
        <v>84</v>
      </c>
    </row>
    <row r="89" spans="1:12" ht="26.25" customHeight="1">
      <c r="A89" s="73"/>
      <c r="B89" s="73" t="s">
        <v>34</v>
      </c>
      <c r="C89" s="73"/>
      <c r="D89" s="73"/>
      <c r="E89" s="73"/>
      <c r="F89" s="73"/>
      <c r="G89" s="73"/>
      <c r="H89" s="79">
        <f>SUM(H88:H88)</f>
        <v>0</v>
      </c>
      <c r="I89" s="79">
        <f>SUM(I88:I88)</f>
        <v>0</v>
      </c>
      <c r="J89" s="79">
        <f>SUM(J88:J88)</f>
        <v>0</v>
      </c>
      <c r="K89" s="79">
        <f>SUM(K88:K88)</f>
        <v>0</v>
      </c>
      <c r="L89" s="73"/>
    </row>
    <row r="90" spans="1:12" ht="48.75" customHeight="1">
      <c r="A90" s="102" t="s">
        <v>87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94.5">
      <c r="A91" s="83" t="s">
        <v>85</v>
      </c>
      <c r="B91" s="81" t="s">
        <v>29</v>
      </c>
      <c r="C91" s="20" t="s">
        <v>103</v>
      </c>
      <c r="D91" s="32" t="s">
        <v>37</v>
      </c>
      <c r="E91" s="32" t="s">
        <v>40</v>
      </c>
      <c r="F91" s="47" t="s">
        <v>35</v>
      </c>
      <c r="G91" s="17" t="s">
        <v>25</v>
      </c>
      <c r="H91" s="22">
        <v>0</v>
      </c>
      <c r="I91" s="22">
        <v>0</v>
      </c>
      <c r="J91" s="22"/>
      <c r="K91" s="23">
        <f>SUM(H91:J91)</f>
        <v>0</v>
      </c>
      <c r="L91" s="81" t="s">
        <v>30</v>
      </c>
    </row>
    <row r="92" spans="1:12" ht="78.75" customHeight="1">
      <c r="A92" s="84" t="s">
        <v>86</v>
      </c>
      <c r="B92" s="77" t="s">
        <v>31</v>
      </c>
      <c r="C92" s="20" t="s">
        <v>103</v>
      </c>
      <c r="D92" s="32" t="s">
        <v>37</v>
      </c>
      <c r="E92" s="84"/>
      <c r="F92" s="84"/>
      <c r="G92" s="84" t="s">
        <v>0</v>
      </c>
      <c r="H92" s="85"/>
      <c r="I92" s="85"/>
      <c r="J92" s="85"/>
      <c r="K92" s="23">
        <f>SUM(H92:J92)</f>
        <v>0</v>
      </c>
      <c r="L92" s="77" t="s">
        <v>158</v>
      </c>
    </row>
    <row r="93" spans="1:12" ht="22.5" customHeight="1">
      <c r="A93" s="62"/>
      <c r="B93" s="86" t="s">
        <v>33</v>
      </c>
      <c r="C93" s="86"/>
      <c r="D93" s="62"/>
      <c r="E93" s="62"/>
      <c r="F93" s="62"/>
      <c r="G93" s="62"/>
      <c r="H93" s="63">
        <f>SUM(H91:H92)</f>
        <v>0</v>
      </c>
      <c r="I93" s="63">
        <f>SUM(I91:I92)</f>
        <v>0</v>
      </c>
      <c r="J93" s="63">
        <f>SUM(J91:J92)</f>
        <v>0</v>
      </c>
      <c r="K93" s="63">
        <f>SUM(K91:K92)</f>
        <v>0</v>
      </c>
      <c r="L93" s="62"/>
    </row>
    <row r="94" spans="1:12" ht="15.75">
      <c r="A94" s="87"/>
      <c r="B94" s="62" t="s">
        <v>16</v>
      </c>
      <c r="C94" s="62"/>
      <c r="D94" s="62"/>
      <c r="E94" s="62"/>
      <c r="F94" s="62"/>
      <c r="G94" s="62"/>
      <c r="H94" s="63">
        <f>H28+H31+H35+H39+H62+H76+H86+H89+H93</f>
        <v>806066.14</v>
      </c>
      <c r="I94" s="63">
        <f>I28+I31+I35+I39+I62+I76+I86+I89+I93</f>
        <v>791905.53</v>
      </c>
      <c r="J94" s="63">
        <f>J28+J31+J35+J39+J62+J76+J86+J89+J93</f>
        <v>795094.4199999999</v>
      </c>
      <c r="K94" s="63">
        <f>K28+K31+K35+K39+K62+K76+K86+K89+K93</f>
        <v>2393066.090000001</v>
      </c>
      <c r="L94" s="62"/>
    </row>
    <row r="95" spans="1:12" ht="15.75" hidden="1">
      <c r="A95" s="88"/>
      <c r="B95" s="88" t="s">
        <v>161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ht="15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1:12" ht="15.75">
      <c r="A97" s="89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1:12" ht="15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1:12" ht="15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</sheetData>
  <sheetProtection/>
  <mergeCells count="30">
    <mergeCell ref="F2:L2"/>
    <mergeCell ref="A1:L1"/>
    <mergeCell ref="A7:L7"/>
    <mergeCell ref="A12:A13"/>
    <mergeCell ref="D12:G12"/>
    <mergeCell ref="K6:L6"/>
    <mergeCell ref="A10:L10"/>
    <mergeCell ref="A3:L3"/>
    <mergeCell ref="A4:L4"/>
    <mergeCell ref="A5:L5"/>
    <mergeCell ref="A32:L32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A90:L90"/>
    <mergeCell ref="B97:L97"/>
    <mergeCell ref="A29:L29"/>
    <mergeCell ref="A28:C28"/>
    <mergeCell ref="A36:L36"/>
    <mergeCell ref="A40:L40"/>
    <mergeCell ref="A62:B62"/>
    <mergeCell ref="A63:L63"/>
    <mergeCell ref="A77:L77"/>
    <mergeCell ref="A87:L8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2020-05-21T06:42:51Z</cp:lastPrinted>
  <dcterms:created xsi:type="dcterms:W3CDTF">2010-09-05T13:57:35Z</dcterms:created>
  <dcterms:modified xsi:type="dcterms:W3CDTF">2020-05-25T04:13:28Z</dcterms:modified>
  <cp:category/>
  <cp:version/>
  <cp:contentType/>
  <cp:contentStatus/>
</cp:coreProperties>
</file>