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2" windowWidth="19152" windowHeight="11316"/>
  </bookViews>
  <sheets>
    <sheet name="Лист1" sheetId="1" r:id="rId1"/>
    <sheet name="Лист6" sheetId="6" r:id="rId2"/>
  </sheets>
  <definedNames>
    <definedName name="_xlnm.Print_Titles" localSheetId="0">Лист1!$2:$3</definedName>
  </definedNames>
  <calcPr calcId="145621"/>
</workbook>
</file>

<file path=xl/calcChain.xml><?xml version="1.0" encoding="utf-8"?>
<calcChain xmlns="http://schemas.openxmlformats.org/spreadsheetml/2006/main">
  <c r="AB4" i="1" l="1"/>
  <c r="L14" i="1" l="1"/>
  <c r="L6" i="1"/>
  <c r="L8" i="1"/>
  <c r="L4" i="1"/>
  <c r="L12" i="1"/>
  <c r="L7" i="1"/>
  <c r="L13" i="1"/>
  <c r="L10" i="1"/>
  <c r="L5" i="1"/>
  <c r="L11" i="1"/>
  <c r="L9" i="1"/>
  <c r="L15" i="1"/>
  <c r="L18" i="1"/>
  <c r="L17" i="1"/>
  <c r="L16" i="1"/>
  <c r="AB12" i="1"/>
  <c r="AB14" i="1" l="1"/>
  <c r="AB6" i="1"/>
  <c r="AB8" i="1"/>
  <c r="AB7" i="1"/>
  <c r="AB13" i="1"/>
  <c r="AB10" i="1"/>
  <c r="AB5" i="1"/>
  <c r="AB11" i="1"/>
  <c r="AB9" i="1"/>
  <c r="AB15" i="1"/>
  <c r="AB18" i="1"/>
  <c r="AB17" i="1"/>
  <c r="AB16" i="1"/>
  <c r="Z14" i="1"/>
  <c r="Z6" i="1"/>
  <c r="Z8" i="1"/>
  <c r="Z4" i="1"/>
  <c r="Z12" i="1"/>
  <c r="Z7" i="1"/>
  <c r="Z13" i="1"/>
  <c r="Z10" i="1"/>
  <c r="Z5" i="1"/>
  <c r="Z11" i="1"/>
  <c r="Z9" i="1"/>
  <c r="Z15" i="1"/>
  <c r="Z18" i="1"/>
  <c r="Z17" i="1"/>
  <c r="Z16" i="1"/>
  <c r="X14" i="1"/>
  <c r="X6" i="1"/>
  <c r="X8" i="1"/>
  <c r="X4" i="1"/>
  <c r="X12" i="1"/>
  <c r="X7" i="1"/>
  <c r="X13" i="1"/>
  <c r="X10" i="1"/>
  <c r="X5" i="1"/>
  <c r="X11" i="1"/>
  <c r="X9" i="1"/>
  <c r="X15" i="1"/>
  <c r="X18" i="1"/>
  <c r="X17" i="1"/>
  <c r="X16" i="1"/>
  <c r="V14" i="1"/>
  <c r="V6" i="1"/>
  <c r="V8" i="1"/>
  <c r="V4" i="1"/>
  <c r="V12" i="1"/>
  <c r="V7" i="1"/>
  <c r="V13" i="1"/>
  <c r="V10" i="1"/>
  <c r="V5" i="1"/>
  <c r="V11" i="1"/>
  <c r="V9" i="1"/>
  <c r="V15" i="1"/>
  <c r="V18" i="1"/>
  <c r="V17" i="1"/>
  <c r="V16" i="1"/>
  <c r="T14" i="1"/>
  <c r="T6" i="1"/>
  <c r="T8" i="1"/>
  <c r="T4" i="1"/>
  <c r="T12" i="1"/>
  <c r="T7" i="1"/>
  <c r="T13" i="1"/>
  <c r="T10" i="1"/>
  <c r="T5" i="1"/>
  <c r="T11" i="1"/>
  <c r="T9" i="1"/>
  <c r="T15" i="1"/>
  <c r="T18" i="1"/>
  <c r="T17" i="1"/>
  <c r="T16" i="1"/>
  <c r="R14" i="1"/>
  <c r="R6" i="1"/>
  <c r="R8" i="1"/>
  <c r="R4" i="1"/>
  <c r="R12" i="1"/>
  <c r="R7" i="1"/>
  <c r="R13" i="1"/>
  <c r="R10" i="1"/>
  <c r="R5" i="1"/>
  <c r="R11" i="1"/>
  <c r="R9" i="1"/>
  <c r="R15" i="1"/>
  <c r="R18" i="1"/>
  <c r="R17" i="1"/>
  <c r="R16" i="1"/>
  <c r="P14" i="1"/>
  <c r="P6" i="1"/>
  <c r="P8" i="1"/>
  <c r="P4" i="1"/>
  <c r="P12" i="1"/>
  <c r="P7" i="1"/>
  <c r="P13" i="1"/>
  <c r="P10" i="1"/>
  <c r="P5" i="1"/>
  <c r="P11" i="1"/>
  <c r="P9" i="1"/>
  <c r="P15" i="1"/>
  <c r="P18" i="1"/>
  <c r="P17" i="1"/>
  <c r="P16" i="1"/>
  <c r="N14" i="1"/>
  <c r="N6" i="1"/>
  <c r="N8" i="1"/>
  <c r="N4" i="1"/>
  <c r="N12" i="1"/>
  <c r="N7" i="1"/>
  <c r="N13" i="1"/>
  <c r="N10" i="1"/>
  <c r="N5" i="1"/>
  <c r="N11" i="1"/>
  <c r="N9" i="1"/>
  <c r="N15" i="1"/>
  <c r="N18" i="1"/>
  <c r="N17" i="1"/>
  <c r="N16" i="1"/>
  <c r="J14" i="1"/>
  <c r="J6" i="1"/>
  <c r="J8" i="1"/>
  <c r="J4" i="1"/>
  <c r="J12" i="1"/>
  <c r="J7" i="1"/>
  <c r="J13" i="1"/>
  <c r="J10" i="1"/>
  <c r="J5" i="1"/>
  <c r="J11" i="1"/>
  <c r="J9" i="1"/>
  <c r="J15" i="1"/>
  <c r="J18" i="1"/>
  <c r="J17" i="1"/>
  <c r="J16" i="1"/>
  <c r="H14" i="1"/>
  <c r="H6" i="1"/>
  <c r="H8" i="1"/>
  <c r="H4" i="1"/>
  <c r="H12" i="1"/>
  <c r="H7" i="1"/>
  <c r="H13" i="1"/>
  <c r="H10" i="1"/>
  <c r="H5" i="1"/>
  <c r="H11" i="1"/>
  <c r="H9" i="1"/>
  <c r="H15" i="1"/>
  <c r="H18" i="1"/>
  <c r="H17" i="1"/>
  <c r="H16" i="1"/>
  <c r="F14" i="1"/>
  <c r="F6" i="1"/>
  <c r="F8" i="1"/>
  <c r="F4" i="1"/>
  <c r="F12" i="1"/>
  <c r="F7" i="1"/>
  <c r="F13" i="1"/>
  <c r="F10" i="1"/>
  <c r="F5" i="1"/>
  <c r="F11" i="1"/>
  <c r="F9" i="1"/>
  <c r="F15" i="1"/>
  <c r="F18" i="1"/>
  <c r="F17" i="1"/>
  <c r="F16" i="1"/>
  <c r="AC16" i="1" l="1"/>
  <c r="AC17" i="1"/>
  <c r="AC18" i="1"/>
  <c r="AC9" i="1"/>
  <c r="AC5" i="1"/>
  <c r="AC7" i="1"/>
  <c r="AC4" i="1"/>
  <c r="AC15" i="1"/>
  <c r="AC11" i="1"/>
  <c r="AC10" i="1"/>
  <c r="AC12" i="1"/>
  <c r="AC8" i="1"/>
  <c r="AC6" i="1"/>
  <c r="AC14" i="1"/>
  <c r="AC13" i="1"/>
</calcChain>
</file>

<file path=xl/sharedStrings.xml><?xml version="1.0" encoding="utf-8"?>
<sst xmlns="http://schemas.openxmlformats.org/spreadsheetml/2006/main" count="134" uniqueCount="42">
  <si>
    <t>№ п/п</t>
  </si>
  <si>
    <t>Адрес МКД</t>
  </si>
  <si>
    <t>Управляющая компания</t>
  </si>
  <si>
    <t>Балл</t>
  </si>
  <si>
    <t>Доля финансового участия иных заинтересованных лиц, % софинансирования</t>
  </si>
  <si>
    <t>г. Шарыпово, мкр 2-й, д. 1/13</t>
  </si>
  <si>
    <t>г. Шарыпово, мкр 2-й, д. 1/19</t>
  </si>
  <si>
    <t>г. Шарыпово, мкр 3-й, д. 27</t>
  </si>
  <si>
    <t>г. Шарыпово, мкр 3-й, д. 3</t>
  </si>
  <si>
    <t>г. Шарыпово, мкр 5-й, д. 1</t>
  </si>
  <si>
    <t>г. Шарыпово, мкр 5-й, д. 2</t>
  </si>
  <si>
    <t>г. Шарыпово, мкр 6-й, д. 17</t>
  </si>
  <si>
    <t>г. Шарыпово, мкр Пионерный, д. 1</t>
  </si>
  <si>
    <t>г. Шарыпово, мкр Пионерный, д. 154</t>
  </si>
  <si>
    <t>г. Шарыпово, мкр Пионерный, д. 19</t>
  </si>
  <si>
    <t>г. Шарыпово, мкр Пионерный, д. 1А</t>
  </si>
  <si>
    <t>Общий балл</t>
  </si>
  <si>
    <t>Доля финансового участия собственников помещений по дополнительному перечню работ,%</t>
  </si>
  <si>
    <t>Уровень оплаты за жилое помещение и коммунальные услуги,%</t>
  </si>
  <si>
    <t>Срок ввода в эксплуатацию МКД</t>
  </si>
  <si>
    <t>нет</t>
  </si>
  <si>
    <t>да</t>
  </si>
  <si>
    <t>ООО УК ВЕРА</t>
  </si>
  <si>
    <t>ООО ПЖКХ</t>
  </si>
  <si>
    <t>УК Восточная</t>
  </si>
  <si>
    <t xml:space="preserve"> ПАО Красноярскэнергосбыт</t>
  </si>
  <si>
    <t>ООО ДРЭУ</t>
  </si>
  <si>
    <t>ПАО Красноярскэнергосбыт</t>
  </si>
  <si>
    <t>Дата подачи заявки</t>
  </si>
  <si>
    <r>
      <t xml:space="preserve">Выполнение работ по капитальному ремонту общего имущества многоквартирного дома в 2017 году (при наличии договора СМР)
(при наличии договора на СМР), </t>
    </r>
    <r>
      <rPr>
        <b/>
        <sz val="12"/>
        <color theme="1"/>
        <rFont val="Times New Roman"/>
        <family val="1"/>
        <charset val="204"/>
      </rPr>
      <t>да/нет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</si>
  <si>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Предоставление копии кадастрового паспорта на дворовую территорию*, </t>
    </r>
    <r>
      <rPr>
        <b/>
        <sz val="12"/>
        <color theme="1"/>
        <rFont val="Times New Roman"/>
        <family val="1"/>
        <charset val="204"/>
      </rPr>
      <t>да/нет</t>
    </r>
  </si>
  <si>
    <r>
      <t>Доля голосов собственников, принявших участие в голосовании по вопросам повестки общего собрания собственников помещений,</t>
    </r>
    <r>
      <rPr>
        <b/>
        <sz val="12"/>
        <color theme="1"/>
        <rFont val="Times New Roman"/>
        <family val="1"/>
        <charset val="204"/>
      </rPr>
      <t xml:space="preserve"> %</t>
    </r>
  </si>
  <si>
    <r>
      <t>Участие собственников в благоустройстве территории за последние пять лет (проведение субботников, участие в конкурсах на лучший двор,  разбивка клумб и т.п.),</t>
    </r>
    <r>
      <rPr>
        <b/>
        <sz val="12"/>
        <color theme="1"/>
        <rFont val="Times New Roman"/>
        <family val="1"/>
        <charset val="204"/>
      </rPr>
      <t xml:space="preserve"> да/нет</t>
    </r>
  </si>
  <si>
    <r>
      <t xml:space="preserve">Избрание и деятельность совета МКД согласно ст. 161.1 ЖК РФ, </t>
    </r>
    <r>
      <rPr>
        <b/>
        <sz val="12"/>
        <color theme="1"/>
        <rFont val="Times New Roman"/>
        <family val="1"/>
        <charset val="204"/>
      </rPr>
      <t>да/нет</t>
    </r>
  </si>
  <si>
    <r>
      <t xml:space="preserve">В МКД выбран и реализован способ управления ТСЖ (жилищный кооператив или специализированныйпотребительский кооператив, </t>
    </r>
    <r>
      <rPr>
        <b/>
        <sz val="12"/>
        <color theme="1"/>
        <rFont val="Times New Roman"/>
        <family val="1"/>
        <charset val="204"/>
      </rPr>
      <t>да/нет</t>
    </r>
  </si>
  <si>
    <r>
      <t xml:space="preserve">Количество квартир в домах, прилегающих к дворовой территории, </t>
    </r>
    <r>
      <rPr>
        <b/>
        <sz val="12"/>
        <color theme="1"/>
        <rFont val="Times New Roman"/>
        <family val="1"/>
        <charset val="204"/>
      </rPr>
      <t>кв</t>
    </r>
  </si>
  <si>
    <r>
      <t>Доля финансового участия собственников помещений по минимальному перечню работ,</t>
    </r>
    <r>
      <rPr>
        <b/>
        <sz val="12"/>
        <color theme="1"/>
        <rFont val="Times New Roman"/>
        <family val="1"/>
        <charset val="204"/>
      </rPr>
      <t>%</t>
    </r>
  </si>
  <si>
    <t xml:space="preserve">Оценка предложений по включению дворовой территории в муниципальную программу формирования современной городской среды на 2017 год МО "город Шарыпово Красноярского края" </t>
  </si>
  <si>
    <t>рп Дубинино, ул Комсомольская, д. 34</t>
  </si>
  <si>
    <t>рп Дубинино, пер. Молодежный д. 3</t>
  </si>
  <si>
    <t>рп Дубинино, ул Комсомольская, д. 30</t>
  </si>
  <si>
    <t>рп Дубинино, ул 9 Мая, д.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</si>
</sst>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3" xfId="0" applyFont="1" applyBorder="1" applyAlignment="1" applyProtection="1">
      <alignment horizontal="center" vertical="center" textRotation="90" wrapText="1"/>
      <protection locked="0"/>
    </xf>
    <xf numFmtId="0" fontId="2" fillId="0" borderId="3" xfId="0" applyFont="1" applyBorder="1" applyAlignment="1" applyProtection="1">
      <alignment horizontal="left" vertical="center" textRotation="90" wrapText="1"/>
      <protection locked="0"/>
    </xf>
    <xf numFmtId="0" fontId="2" fillId="0" borderId="3" xfId="0" applyFont="1" applyFill="1" applyBorder="1" applyAlignment="1" applyProtection="1">
      <alignment horizontal="center" vertical="center" textRotation="90" wrapText="1"/>
      <protection locked="0"/>
    </xf>
    <xf numFmtId="0" fontId="3" fillId="0" borderId="3" xfId="0" applyFont="1" applyBorder="1" applyAlignment="1" applyProtection="1">
      <alignment horizontal="left" vertical="center" textRotation="90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abSelected="1" zoomScale="60" zoomScaleNormal="60" workbookViewId="0">
      <selection activeCell="B20" sqref="B20:U20"/>
    </sheetView>
  </sheetViews>
  <sheetFormatPr defaultColWidth="9.109375" defaultRowHeight="15.6" x14ac:dyDescent="0.3"/>
  <cols>
    <col min="1" max="1" width="8.6640625" style="2" customWidth="1"/>
    <col min="2" max="2" width="61.6640625" style="22" customWidth="1"/>
    <col min="3" max="3" width="17.33203125" style="2" customWidth="1"/>
    <col min="4" max="4" width="13.88671875" style="2" customWidth="1"/>
    <col min="5" max="5" width="6.88671875" style="2" customWidth="1"/>
    <col min="6" max="6" width="3.5546875" style="8" customWidth="1"/>
    <col min="7" max="7" width="14.33203125" style="2" customWidth="1"/>
    <col min="8" max="8" width="4.88671875" style="8" customWidth="1"/>
    <col min="9" max="9" width="10" style="2" customWidth="1"/>
    <col min="10" max="10" width="4" style="8" customWidth="1"/>
    <col min="11" max="11" width="12.6640625" style="2" customWidth="1"/>
    <col min="12" max="12" width="4.5546875" style="8" customWidth="1"/>
    <col min="13" max="13" width="17.5546875" style="2" customWidth="1"/>
    <col min="14" max="14" width="4" style="8" customWidth="1"/>
    <col min="15" max="15" width="8" style="9" customWidth="1"/>
    <col min="16" max="16" width="5" style="8" customWidth="1"/>
    <col min="17" max="17" width="15.44140625" style="2" customWidth="1"/>
    <col min="18" max="18" width="5" style="8" customWidth="1"/>
    <col min="19" max="19" width="9.109375" style="2" customWidth="1"/>
    <col min="20" max="20" width="4.6640625" style="8" customWidth="1"/>
    <col min="21" max="21" width="10.109375" style="2" customWidth="1"/>
    <col min="22" max="22" width="4.6640625" style="8" customWidth="1"/>
    <col min="23" max="23" width="11" style="2" customWidth="1"/>
    <col min="24" max="24" width="4.6640625" style="8" customWidth="1"/>
    <col min="25" max="25" width="10.33203125" style="2" customWidth="1"/>
    <col min="26" max="26" width="4.88671875" style="8" customWidth="1"/>
    <col min="27" max="27" width="7.44140625" style="2" customWidth="1"/>
    <col min="28" max="28" width="4.5546875" style="8" customWidth="1"/>
    <col min="29" max="29" width="17.109375" style="8" customWidth="1"/>
    <col min="30" max="16384" width="9.109375" style="2"/>
  </cols>
  <sheetData>
    <row r="1" spans="1:29" ht="47.25" customHeight="1" thickBot="1" x14ac:dyDescent="0.35">
      <c r="B1" s="26" t="s">
        <v>37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9" s="3" customFormat="1" ht="268.5" customHeight="1" x14ac:dyDescent="0.3">
      <c r="A2" s="10" t="s">
        <v>0</v>
      </c>
      <c r="B2" s="20" t="s">
        <v>1</v>
      </c>
      <c r="C2" s="11" t="s">
        <v>2</v>
      </c>
      <c r="D2" s="11" t="s">
        <v>28</v>
      </c>
      <c r="E2" s="12" t="s">
        <v>19</v>
      </c>
      <c r="F2" s="13" t="s">
        <v>3</v>
      </c>
      <c r="G2" s="14" t="s">
        <v>29</v>
      </c>
      <c r="H2" s="13" t="s">
        <v>3</v>
      </c>
      <c r="I2" s="14" t="s">
        <v>30</v>
      </c>
      <c r="J2" s="13" t="s">
        <v>3</v>
      </c>
      <c r="K2" s="14" t="s">
        <v>31</v>
      </c>
      <c r="L2" s="13" t="s">
        <v>3</v>
      </c>
      <c r="M2" s="14" t="s">
        <v>32</v>
      </c>
      <c r="N2" s="13" t="s">
        <v>3</v>
      </c>
      <c r="O2" s="15" t="s">
        <v>33</v>
      </c>
      <c r="P2" s="13" t="s">
        <v>3</v>
      </c>
      <c r="Q2" s="12" t="s">
        <v>34</v>
      </c>
      <c r="R2" s="13"/>
      <c r="S2" s="14" t="s">
        <v>35</v>
      </c>
      <c r="T2" s="13" t="s">
        <v>3</v>
      </c>
      <c r="U2" s="14" t="s">
        <v>36</v>
      </c>
      <c r="V2" s="13" t="s">
        <v>3</v>
      </c>
      <c r="W2" s="14" t="s">
        <v>17</v>
      </c>
      <c r="X2" s="13" t="s">
        <v>3</v>
      </c>
      <c r="Y2" s="14" t="s">
        <v>4</v>
      </c>
      <c r="Z2" s="16" t="s">
        <v>3</v>
      </c>
      <c r="AA2" s="14" t="s">
        <v>18</v>
      </c>
      <c r="AB2" s="16" t="s">
        <v>3</v>
      </c>
      <c r="AC2" s="17" t="s">
        <v>16</v>
      </c>
    </row>
    <row r="3" spans="1:29" ht="15.75" customHeight="1" x14ac:dyDescent="0.3">
      <c r="A3" s="18">
        <v>1</v>
      </c>
      <c r="B3" s="2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5">
        <v>15</v>
      </c>
      <c r="P3" s="1">
        <v>16</v>
      </c>
      <c r="Q3" s="1">
        <v>17</v>
      </c>
      <c r="R3" s="1">
        <v>18</v>
      </c>
      <c r="S3" s="1">
        <v>19</v>
      </c>
      <c r="T3" s="1">
        <v>20</v>
      </c>
      <c r="U3" s="1">
        <v>21</v>
      </c>
      <c r="V3" s="1">
        <v>22</v>
      </c>
      <c r="W3" s="1">
        <v>23</v>
      </c>
      <c r="X3" s="1">
        <v>24</v>
      </c>
      <c r="Y3" s="1">
        <v>25</v>
      </c>
      <c r="Z3" s="1">
        <v>26</v>
      </c>
      <c r="AA3" s="1">
        <v>27</v>
      </c>
      <c r="AB3" s="1">
        <v>28</v>
      </c>
      <c r="AC3" s="19">
        <v>29</v>
      </c>
    </row>
    <row r="4" spans="1:29" ht="54.75" customHeight="1" x14ac:dyDescent="0.3">
      <c r="A4" s="18">
        <v>1</v>
      </c>
      <c r="B4" s="23" t="s">
        <v>8</v>
      </c>
      <c r="C4" s="1" t="s">
        <v>25</v>
      </c>
      <c r="D4" s="4">
        <v>42783</v>
      </c>
      <c r="E4" s="1">
        <v>28</v>
      </c>
      <c r="F4" s="7">
        <f>IF(AND(E4&gt;=10,E4&lt;=15),1,IF(AND(E4&gt;=16,E4&lt;=25),3,IF(AND(E4&gt;=26,E4&lt;=35),5,IF(E4&gt;35,6))))</f>
        <v>5</v>
      </c>
      <c r="G4" s="1" t="s">
        <v>20</v>
      </c>
      <c r="H4" s="7">
        <f>IF(G4="да",2,0)</f>
        <v>0</v>
      </c>
      <c r="I4" s="1" t="s">
        <v>21</v>
      </c>
      <c r="J4" s="7">
        <f>IF(I4="да",2,1)</f>
        <v>2</v>
      </c>
      <c r="K4" s="1">
        <v>79.099999999999994</v>
      </c>
      <c r="L4" s="7">
        <f>IF(AND(K4&gt;=0,K4&lt;=66.99),0,IF(AND(K4&gt;=67,K4&lt;=69.99),5,IF(AND(K4&gt;=70,K4&lt;=79.99),6,IF(AND(K4&gt;=80,K4&lt;=89.99),7,IF(AND(K4&lt;=90,K4&lt;=99),8,9)))))</f>
        <v>6</v>
      </c>
      <c r="M4" s="1" t="s">
        <v>21</v>
      </c>
      <c r="N4" s="7">
        <f>IF(M4="да",10,0)</f>
        <v>10</v>
      </c>
      <c r="O4" s="5" t="s">
        <v>21</v>
      </c>
      <c r="P4" s="7">
        <f>IF(O4="да",3,2)</f>
        <v>3</v>
      </c>
      <c r="Q4" s="1" t="s">
        <v>20</v>
      </c>
      <c r="R4" s="7">
        <f>IF(Q4="да",3,0)</f>
        <v>0</v>
      </c>
      <c r="S4" s="1">
        <v>198</v>
      </c>
      <c r="T4" s="7">
        <f>IF(AND(S4&gt;0,S4&lt;=50),2,IF(AND(S4&gt;=51,S4&lt;=100),3,IF(AND(S4&gt;=101,S4&lt;=150),4,IF(AND(S4&lt;=200,S4&gt;=151),5,7))))</f>
        <v>5</v>
      </c>
      <c r="U4" s="1">
        <v>2</v>
      </c>
      <c r="V4" s="7">
        <f>IF(AND(U4&gt;=2,U4&lt;=3),0,IF(AND(U4&gt;3,U4&lt;=5),3,IF(AND(U4&gt;5),5)))</f>
        <v>0</v>
      </c>
      <c r="W4" s="1">
        <v>20</v>
      </c>
      <c r="X4" s="7">
        <f>IF((W4=20),0,IF(AND(W4&gt;20,W4&lt;=30),1,IF(AND(W4&gt;30),3)))</f>
        <v>0</v>
      </c>
      <c r="Y4" s="1">
        <v>0</v>
      </c>
      <c r="Z4" s="7">
        <f>ROUND(Y4,0)</f>
        <v>0</v>
      </c>
      <c r="AA4" s="1">
        <v>99.8</v>
      </c>
      <c r="AB4" s="7">
        <f>IF(AND(AA4=94.5),0,IF(AND(AA4=94.6),1,IF(AND(AA4=94.7),2,IF(AND(AA4&gt;=94.8),3,"откл."))))</f>
        <v>3</v>
      </c>
      <c r="AC4" s="24">
        <f>F4+H4+J4+L4+N4+P4+R4+T4+V4+X4+Z4+AB4</f>
        <v>34</v>
      </c>
    </row>
    <row r="5" spans="1:29" ht="72" customHeight="1" x14ac:dyDescent="0.3">
      <c r="A5" s="18">
        <v>2</v>
      </c>
      <c r="B5" s="23" t="s">
        <v>13</v>
      </c>
      <c r="C5" s="1" t="s">
        <v>23</v>
      </c>
      <c r="D5" s="4">
        <v>42796</v>
      </c>
      <c r="E5" s="1">
        <v>21</v>
      </c>
      <c r="F5" s="7">
        <f>IF(AND(E5&gt;=10,E5&lt;=15),1,IF(AND(E5&gt;=16,E5&lt;=25),3,IF(AND(E5&gt;=26,E5&lt;=35),5,IF(E5&gt;35,6))))</f>
        <v>3</v>
      </c>
      <c r="G5" s="1" t="s">
        <v>20</v>
      </c>
      <c r="H5" s="7">
        <f>IF(G5="да",2,0)</f>
        <v>0</v>
      </c>
      <c r="I5" s="1" t="s">
        <v>21</v>
      </c>
      <c r="J5" s="7">
        <f>IF(I5="да",2,1)</f>
        <v>2</v>
      </c>
      <c r="K5" s="1">
        <v>73.099999999999994</v>
      </c>
      <c r="L5" s="7">
        <f>IF(AND(K5&gt;=0,K5&lt;=66.99),0,IF(AND(K5&gt;=67,K5&lt;=69.99),5,IF(AND(K5&gt;=70,K5&lt;=79.99),6,IF(AND(K5&gt;=80,K5&lt;=89.99),7,IF(AND(K5&lt;=90,K5&lt;=99),8,9)))))</f>
        <v>6</v>
      </c>
      <c r="M5" s="1" t="s">
        <v>21</v>
      </c>
      <c r="N5" s="7">
        <f>IF(M5="да",10,0)</f>
        <v>10</v>
      </c>
      <c r="O5" s="5" t="s">
        <v>21</v>
      </c>
      <c r="P5" s="7">
        <f>IF(O5="да",3,2)</f>
        <v>3</v>
      </c>
      <c r="Q5" s="1" t="s">
        <v>20</v>
      </c>
      <c r="R5" s="7">
        <f>IF(Q5="да",3,0)</f>
        <v>0</v>
      </c>
      <c r="S5" s="1">
        <v>380</v>
      </c>
      <c r="T5" s="7">
        <f>IF(AND(S5&gt;0,S5&lt;=50),2,IF(AND(S5&gt;=51,S5&lt;=100),3,IF(AND(S5&gt;=101,S5&lt;=150),4,IF(AND(S5&lt;=200,S5&gt;=151),5,7))))</f>
        <v>7</v>
      </c>
      <c r="U5" s="1">
        <v>2</v>
      </c>
      <c r="V5" s="7">
        <f>IF(AND(U5&gt;=2,U5&lt;=3),0,IF(AND(U5&gt;3,U5&lt;=5),3,IF(AND(U5&gt;5),5)))</f>
        <v>0</v>
      </c>
      <c r="W5" s="1">
        <v>20</v>
      </c>
      <c r="X5" s="7">
        <f>IF((W5=20),0,IF(AND(W5&gt;20,W5&lt;=30),1,IF(AND(W5&gt;30),3)))</f>
        <v>0</v>
      </c>
      <c r="Y5" s="1">
        <v>0</v>
      </c>
      <c r="Z5" s="7">
        <f>ROUND(Y5,0)</f>
        <v>0</v>
      </c>
      <c r="AA5" s="1">
        <v>95</v>
      </c>
      <c r="AB5" s="7">
        <f>IF(AND(AA5=94.5),0,IF(AND(AA5=94.6),1,IF(AND(AA5=94.7),2,IF(AND(AA5&gt;=94.8),3,"откл."))))</f>
        <v>3</v>
      </c>
      <c r="AC5" s="24">
        <f>F5+H5+J5+L5+N5+P5+R5+T5+V5+X5+Z5+AB5</f>
        <v>34</v>
      </c>
    </row>
    <row r="6" spans="1:29" ht="84" customHeight="1" x14ac:dyDescent="0.3">
      <c r="A6" s="18">
        <v>3</v>
      </c>
      <c r="B6" s="23" t="s">
        <v>6</v>
      </c>
      <c r="C6" s="1" t="s">
        <v>22</v>
      </c>
      <c r="D6" s="4">
        <v>42796</v>
      </c>
      <c r="E6" s="1">
        <v>31</v>
      </c>
      <c r="F6" s="7">
        <f t="shared" ref="F6" si="0">IF(AND(E6&gt;=10,E6&lt;=15),1,IF(AND(E6&gt;=16,E6&lt;=25),3,IF(AND(E6&gt;=26,E6&lt;=35),5,IF(E6&gt;35,6))))</f>
        <v>5</v>
      </c>
      <c r="G6" s="1" t="s">
        <v>21</v>
      </c>
      <c r="H6" s="7">
        <f t="shared" ref="H6" si="1">IF(G6="да",2,0)</f>
        <v>2</v>
      </c>
      <c r="I6" s="1" t="s">
        <v>21</v>
      </c>
      <c r="J6" s="7">
        <f t="shared" ref="J6" si="2">IF(I6="да",2,1)</f>
        <v>2</v>
      </c>
      <c r="K6" s="1">
        <v>71.2</v>
      </c>
      <c r="L6" s="7">
        <f t="shared" ref="L6" si="3">IF(AND(K6&gt;=0,K6&lt;=66.99),0,IF(AND(K6&gt;=67,K6&lt;=69.99),5,IF(AND(K6&gt;=70,K6&lt;=79.99),6,IF(AND(K6&gt;=80,K6&lt;=89.99),7,IF(AND(K6&lt;=90,K6&lt;=99),8,9)))))</f>
        <v>6</v>
      </c>
      <c r="M6" s="1" t="s">
        <v>21</v>
      </c>
      <c r="N6" s="7">
        <f t="shared" ref="N6" si="4">IF(M6="да",10,0)</f>
        <v>10</v>
      </c>
      <c r="O6" s="5" t="s">
        <v>21</v>
      </c>
      <c r="P6" s="7">
        <f t="shared" ref="P6" si="5">IF(O6="да",3,2)</f>
        <v>3</v>
      </c>
      <c r="Q6" s="1" t="s">
        <v>20</v>
      </c>
      <c r="R6" s="7">
        <f t="shared" ref="R6" si="6">IF(Q6="да",3,0)</f>
        <v>0</v>
      </c>
      <c r="S6" s="1">
        <v>59</v>
      </c>
      <c r="T6" s="7">
        <f t="shared" ref="T6" si="7">IF(AND(S6&gt;0,S6&lt;=50),2,IF(AND(S6&gt;=51,S6&lt;=100),3,IF(AND(S6&gt;=101,S6&lt;=150),4,IF(AND(S6&lt;=200,S6&gt;=151),5,7))))</f>
        <v>3</v>
      </c>
      <c r="U6" s="1">
        <v>2</v>
      </c>
      <c r="V6" s="7">
        <f t="shared" ref="V6" si="8">IF(AND(U6&gt;=2,U6&lt;=3),0,IF(AND(U6&gt;3,U6&lt;=5),3,IF(AND(U6&gt;5),5)))</f>
        <v>0</v>
      </c>
      <c r="W6" s="1">
        <v>20</v>
      </c>
      <c r="X6" s="7">
        <f t="shared" ref="X6" si="9">IF((W6=20),0,IF(AND(W6&gt;20,W6&lt;=30),1,IF(AND(W6&gt;30),3)))</f>
        <v>0</v>
      </c>
      <c r="Y6" s="1">
        <v>0</v>
      </c>
      <c r="Z6" s="7">
        <f t="shared" ref="Z6" si="10">ROUND(Y6,0)</f>
        <v>0</v>
      </c>
      <c r="AA6" s="1">
        <v>97.6</v>
      </c>
      <c r="AB6" s="7">
        <f t="shared" ref="AB6" si="11">IF(AND(AA6=94.5),0,IF(AND(AA6=94.6),1,IF(AND(AA6=94.7),2,IF(AND(AA6&gt;=94.8),3,"откл."))))</f>
        <v>3</v>
      </c>
      <c r="AC6" s="24">
        <f t="shared" ref="AC6" si="12">F6+H6+J6+L6+N6+P6+R6+T6+V6+X6+Z6+AB6</f>
        <v>34</v>
      </c>
    </row>
    <row r="7" spans="1:29" ht="72" customHeight="1" x14ac:dyDescent="0.3">
      <c r="A7" s="18">
        <v>4</v>
      </c>
      <c r="B7" s="23" t="s">
        <v>10</v>
      </c>
      <c r="C7" s="1" t="s">
        <v>27</v>
      </c>
      <c r="D7" s="4">
        <v>42785</v>
      </c>
      <c r="E7" s="1">
        <v>28</v>
      </c>
      <c r="F7" s="7">
        <f>IF(AND(E7&gt;=10,E7&lt;=15),1,IF(AND(E7&gt;=16,E7&lt;=25),3,IF(AND(E7&gt;=26,E7&lt;=35),5,IF(E7&gt;35,6))))</f>
        <v>5</v>
      </c>
      <c r="G7" s="1" t="s">
        <v>20</v>
      </c>
      <c r="H7" s="7">
        <f>IF(G7="да",2,0)</f>
        <v>0</v>
      </c>
      <c r="I7" s="1" t="s">
        <v>21</v>
      </c>
      <c r="J7" s="7">
        <f>IF(I7="да",2,1)</f>
        <v>2</v>
      </c>
      <c r="K7" s="1">
        <v>70.349999999999994</v>
      </c>
      <c r="L7" s="7">
        <f t="shared" ref="L7:L17" si="13">IF(AND(K7&gt;=0,K7&lt;=66.99),0,IF(AND(K7&gt;=67,K7&lt;=69.99),5,IF(AND(K7&gt;=70,K7&lt;=79.99),6,IF(AND(K7&gt;=80,K7&lt;=89.99),7,IF(AND(K7&lt;=90,K7&lt;=99),8,9)))))</f>
        <v>6</v>
      </c>
      <c r="M7" s="1" t="s">
        <v>21</v>
      </c>
      <c r="N7" s="7">
        <f>IF(M7="да",10,0)</f>
        <v>10</v>
      </c>
      <c r="O7" s="5" t="s">
        <v>21</v>
      </c>
      <c r="P7" s="7">
        <f>IF(O7="да",3,2)</f>
        <v>3</v>
      </c>
      <c r="Q7" s="1" t="s">
        <v>20</v>
      </c>
      <c r="R7" s="7">
        <f>IF(Q7="да",3,0)</f>
        <v>0</v>
      </c>
      <c r="S7" s="1">
        <v>108</v>
      </c>
      <c r="T7" s="7">
        <f>IF(AND(S7&gt;0,S7&lt;=50),2,IF(AND(S7&gt;=51,S7&lt;=100),3,IF(AND(S7&gt;=101,S7&lt;=150),4,IF(AND(S7&lt;=200,S7&gt;=151),5,7))))</f>
        <v>4</v>
      </c>
      <c r="U7" s="1">
        <v>2</v>
      </c>
      <c r="V7" s="7">
        <f>IF(AND(U7&gt;=2,U7&lt;=3),0,IF(AND(U7&gt;3,U7&lt;=5),3,IF(AND(U7&gt;5),5)))</f>
        <v>0</v>
      </c>
      <c r="W7" s="1">
        <v>20</v>
      </c>
      <c r="X7" s="7">
        <f>IF((W7=20),0,IF(AND(W7&gt;20,W7&lt;=30),1,IF(AND(W7&gt;30),3)))</f>
        <v>0</v>
      </c>
      <c r="Y7" s="1">
        <v>0</v>
      </c>
      <c r="Z7" s="7">
        <f>ROUND(Y7,0)</f>
        <v>0</v>
      </c>
      <c r="AA7" s="1">
        <v>96.9</v>
      </c>
      <c r="AB7" s="7">
        <f>IF(AND(AA7=94.5),0,IF(AND(AA7=94.6),1,IF(AND(AA7=94.7),2,IF(AND(AA7&gt;=94.8),3,"откл."))))</f>
        <v>3</v>
      </c>
      <c r="AC7" s="24">
        <f>F7+H7+J7+L7+N7+P7+R7+T7+V7+X7+Z7+AB7</f>
        <v>33</v>
      </c>
    </row>
    <row r="8" spans="1:29" ht="57" customHeight="1" x14ac:dyDescent="0.3">
      <c r="A8" s="18">
        <v>5</v>
      </c>
      <c r="B8" s="23" t="s">
        <v>7</v>
      </c>
      <c r="C8" s="1" t="s">
        <v>25</v>
      </c>
      <c r="D8" s="6">
        <v>42787</v>
      </c>
      <c r="E8" s="1">
        <v>27</v>
      </c>
      <c r="F8" s="7">
        <f>IF(AND(E8&gt;=10,E8&lt;=15),1,IF(AND(E8&gt;=16,E8&lt;=25),3,IF(AND(E8&gt;=26,E8&lt;=35),5,IF(E8&gt;35,6))))</f>
        <v>5</v>
      </c>
      <c r="G8" s="1" t="s">
        <v>20</v>
      </c>
      <c r="H8" s="7">
        <f>IF(G8="да",2,0)</f>
        <v>0</v>
      </c>
      <c r="I8" s="1" t="s">
        <v>21</v>
      </c>
      <c r="J8" s="7">
        <f>IF(I8="да",2,1)</f>
        <v>2</v>
      </c>
      <c r="K8" s="1">
        <v>73</v>
      </c>
      <c r="L8" s="7">
        <f t="shared" si="13"/>
        <v>6</v>
      </c>
      <c r="M8" s="1" t="s">
        <v>21</v>
      </c>
      <c r="N8" s="7">
        <f>IF(M8="да",10,0)</f>
        <v>10</v>
      </c>
      <c r="O8" s="5" t="s">
        <v>21</v>
      </c>
      <c r="P8" s="7">
        <f>IF(O8="да",3,2)</f>
        <v>3</v>
      </c>
      <c r="Q8" s="1" t="s">
        <v>20</v>
      </c>
      <c r="R8" s="7">
        <f>IF(Q8="да",3,0)</f>
        <v>0</v>
      </c>
      <c r="S8" s="1">
        <v>108</v>
      </c>
      <c r="T8" s="7">
        <f>IF(AND(S8&gt;0,S8&lt;=50),2,IF(AND(S8&gt;=51,S8&lt;=100),3,IF(AND(S8&gt;=101,S8&lt;=150),4,IF(AND(S8&lt;=200,S8&gt;=151),5,7))))</f>
        <v>4</v>
      </c>
      <c r="U8" s="1">
        <v>2</v>
      </c>
      <c r="V8" s="7">
        <f>IF(AND(U8&gt;=2,U8&lt;=3),0,IF(AND(U8&gt;3,U8&lt;=5),3,IF(AND(U8&gt;5),5)))</f>
        <v>0</v>
      </c>
      <c r="W8" s="1">
        <v>20</v>
      </c>
      <c r="X8" s="7">
        <f>IF((W8=20),0,IF(AND(W8&gt;20,W8&lt;=30),1,IF(AND(W8&gt;30),3)))</f>
        <v>0</v>
      </c>
      <c r="Y8" s="1">
        <v>0</v>
      </c>
      <c r="Z8" s="7">
        <f>ROUND(Y8,0)</f>
        <v>0</v>
      </c>
      <c r="AA8" s="1">
        <v>99.5</v>
      </c>
      <c r="AB8" s="7">
        <f>IF(AND(AA8=94.5),0,IF(AND(AA8=94.6),1,IF(AND(AA8=94.7),2,IF(AND(AA8&gt;=94.8),3,"откл."))))</f>
        <v>3</v>
      </c>
      <c r="AC8" s="24">
        <f>F8+H8+J8+L8+N8+P8+R8+T8+V8+X8+Z8+AB8</f>
        <v>33</v>
      </c>
    </row>
    <row r="9" spans="1:29" ht="52.5" customHeight="1" x14ac:dyDescent="0.3">
      <c r="A9" s="18">
        <v>6</v>
      </c>
      <c r="B9" s="23" t="s">
        <v>15</v>
      </c>
      <c r="C9" s="1" t="s">
        <v>23</v>
      </c>
      <c r="D9" s="4">
        <v>42791</v>
      </c>
      <c r="E9" s="1">
        <v>39</v>
      </c>
      <c r="F9" s="7">
        <f>IF(AND(E9&gt;=10,E9&lt;=15),1,IF(AND(E9&gt;=16,E9&lt;=25),3,IF(AND(E9&gt;=26,E9&lt;=35),5,IF(E9&gt;35,6))))</f>
        <v>6</v>
      </c>
      <c r="G9" s="1" t="s">
        <v>20</v>
      </c>
      <c r="H9" s="7">
        <f>IF(G9="да",2,0)</f>
        <v>0</v>
      </c>
      <c r="I9" s="1" t="s">
        <v>21</v>
      </c>
      <c r="J9" s="7">
        <f>IF(I9="да",2,1)</f>
        <v>2</v>
      </c>
      <c r="K9" s="1">
        <v>71</v>
      </c>
      <c r="L9" s="7">
        <f t="shared" si="13"/>
        <v>6</v>
      </c>
      <c r="M9" s="1" t="s">
        <v>21</v>
      </c>
      <c r="N9" s="7">
        <f>IF(M9="да",10,0)</f>
        <v>10</v>
      </c>
      <c r="O9" s="5" t="s">
        <v>21</v>
      </c>
      <c r="P9" s="7">
        <f>IF(O9="да",3,2)</f>
        <v>3</v>
      </c>
      <c r="Q9" s="1" t="s">
        <v>20</v>
      </c>
      <c r="R9" s="7">
        <f>IF(Q9="да",3,0)</f>
        <v>0</v>
      </c>
      <c r="S9" s="1">
        <v>59</v>
      </c>
      <c r="T9" s="7">
        <f>IF(AND(S9&gt;0,S9&lt;=50),2,IF(AND(S9&gt;=51,S9&lt;=100),3,IF(AND(S9&gt;=101,S9&lt;=150),4,IF(AND(S9&lt;=200,S9&gt;=151),5,7))))</f>
        <v>3</v>
      </c>
      <c r="U9" s="1">
        <v>2</v>
      </c>
      <c r="V9" s="7">
        <f>IF(AND(U9&gt;=2,U9&lt;=3),0,IF(AND(U9&gt;3,U9&lt;=5),3,IF(AND(U9&gt;5),5)))</f>
        <v>0</v>
      </c>
      <c r="W9" s="1">
        <v>20</v>
      </c>
      <c r="X9" s="7">
        <f>IF((W9=20),0,IF(AND(W9&gt;20,W9&lt;=30),1,IF(AND(W9&gt;30),3)))</f>
        <v>0</v>
      </c>
      <c r="Y9" s="1">
        <v>0</v>
      </c>
      <c r="Z9" s="7">
        <f>ROUND(Y9,0)</f>
        <v>0</v>
      </c>
      <c r="AA9" s="1">
        <v>98</v>
      </c>
      <c r="AB9" s="7">
        <f>IF(AND(AA9=94.5),0,IF(AND(AA9=94.6),1,IF(AND(AA9=94.7),2,IF(AND(AA9&gt;=94.8),3,"откл."))))</f>
        <v>3</v>
      </c>
      <c r="AC9" s="24">
        <f>F9+H9+J9+L9+N9+P9+R9+T9+V9+X9+Z9+AB9</f>
        <v>33</v>
      </c>
    </row>
    <row r="10" spans="1:29" ht="70.5" customHeight="1" x14ac:dyDescent="0.3">
      <c r="A10" s="18">
        <v>7</v>
      </c>
      <c r="B10" s="23" t="s">
        <v>12</v>
      </c>
      <c r="C10" s="1" t="s">
        <v>23</v>
      </c>
      <c r="D10" s="4">
        <v>42791</v>
      </c>
      <c r="E10" s="1">
        <v>39</v>
      </c>
      <c r="F10" s="7">
        <f>IF(AND(E10&gt;=10,E10&lt;=15),1,IF(AND(E10&gt;=16,E10&lt;=25),3,IF(AND(E10&gt;=26,E10&lt;=35),5,IF(E10&gt;35,6))))</f>
        <v>6</v>
      </c>
      <c r="G10" s="1" t="s">
        <v>20</v>
      </c>
      <c r="H10" s="7">
        <f>IF(G10="да",2,0)</f>
        <v>0</v>
      </c>
      <c r="I10" s="1" t="s">
        <v>21</v>
      </c>
      <c r="J10" s="7">
        <f>IF(I10="да",2,1)</f>
        <v>2</v>
      </c>
      <c r="K10" s="1">
        <v>73.58</v>
      </c>
      <c r="L10" s="7">
        <f t="shared" si="13"/>
        <v>6</v>
      </c>
      <c r="M10" s="1" t="s">
        <v>21</v>
      </c>
      <c r="N10" s="7">
        <f>IF(M10="да",10,0)</f>
        <v>10</v>
      </c>
      <c r="O10" s="5" t="s">
        <v>21</v>
      </c>
      <c r="P10" s="7">
        <f>IF(O10="да",3,2)</f>
        <v>3</v>
      </c>
      <c r="Q10" s="1" t="s">
        <v>20</v>
      </c>
      <c r="R10" s="7">
        <f>IF(Q10="да",3,0)</f>
        <v>0</v>
      </c>
      <c r="S10" s="1">
        <v>60</v>
      </c>
      <c r="T10" s="7">
        <f>IF(AND(S10&gt;0,S10&lt;=50),2,IF(AND(S10&gt;=51,S10&lt;=100),3,IF(AND(S10&gt;=101,S10&lt;=150),4,IF(AND(S10&lt;=200,S10&gt;=151),5,7))))</f>
        <v>3</v>
      </c>
      <c r="U10" s="1">
        <v>2</v>
      </c>
      <c r="V10" s="7">
        <f>IF(AND(U10&gt;=2,U10&lt;=3),0,IF(AND(U10&gt;3,U10&lt;=5),3,IF(AND(U10&gt;5),5)))</f>
        <v>0</v>
      </c>
      <c r="W10" s="1">
        <v>20</v>
      </c>
      <c r="X10" s="7">
        <f>IF((W10=20),0,IF(AND(W10&gt;20,W10&lt;=30),1,IF(AND(W10&gt;30),3)))</f>
        <v>0</v>
      </c>
      <c r="Y10" s="1">
        <v>0</v>
      </c>
      <c r="Z10" s="7">
        <f>ROUND(Y10,0)</f>
        <v>0</v>
      </c>
      <c r="AA10" s="1">
        <v>98</v>
      </c>
      <c r="AB10" s="7">
        <f>IF(AND(AA10=94.5),0,IF(AND(AA10=94.6),1,IF(AND(AA10=94.7),2,IF(AND(AA10&gt;=94.8),3,"откл."))))</f>
        <v>3</v>
      </c>
      <c r="AC10" s="24">
        <f>F10+H10+J10+L10+N10+P10+R10+T10+V10+X10+Z10+AB10</f>
        <v>33</v>
      </c>
    </row>
    <row r="11" spans="1:29" ht="70.5" customHeight="1" x14ac:dyDescent="0.3">
      <c r="A11" s="18">
        <v>8</v>
      </c>
      <c r="B11" s="23" t="s">
        <v>14</v>
      </c>
      <c r="C11" s="1" t="s">
        <v>23</v>
      </c>
      <c r="D11" s="4">
        <v>42795</v>
      </c>
      <c r="E11" s="1">
        <v>40</v>
      </c>
      <c r="F11" s="7">
        <f>IF(AND(E11&gt;=10,E11&lt;=15),1,IF(AND(E11&gt;=16,E11&lt;=25),3,IF(AND(E11&gt;=26,E11&lt;=35),5,IF(E11&gt;35,6))))</f>
        <v>6</v>
      </c>
      <c r="G11" s="1" t="s">
        <v>20</v>
      </c>
      <c r="H11" s="7">
        <f>IF(G11="да",2,0)</f>
        <v>0</v>
      </c>
      <c r="I11" s="1" t="s">
        <v>21</v>
      </c>
      <c r="J11" s="7">
        <f>IF(I11="да",2,1)</f>
        <v>2</v>
      </c>
      <c r="K11" s="1">
        <v>72.599999999999994</v>
      </c>
      <c r="L11" s="7">
        <f t="shared" si="13"/>
        <v>6</v>
      </c>
      <c r="M11" s="1" t="s">
        <v>21</v>
      </c>
      <c r="N11" s="7">
        <f>IF(M11="да",10,0)</f>
        <v>10</v>
      </c>
      <c r="O11" s="5" t="s">
        <v>21</v>
      </c>
      <c r="P11" s="7">
        <f>IF(O11="да",3,2)</f>
        <v>3</v>
      </c>
      <c r="Q11" s="1" t="s">
        <v>20</v>
      </c>
      <c r="R11" s="7">
        <f>IF(Q11="да",3,0)</f>
        <v>0</v>
      </c>
      <c r="S11" s="1">
        <v>59</v>
      </c>
      <c r="T11" s="7">
        <f>IF(AND(S11&gt;0,S11&lt;=50),2,IF(AND(S11&gt;=51,S11&lt;=100),3,IF(AND(S11&gt;=101,S11&lt;=150),4,IF(AND(S11&lt;=200,S11&gt;=151),5,7))))</f>
        <v>3</v>
      </c>
      <c r="U11" s="1">
        <v>2</v>
      </c>
      <c r="V11" s="7">
        <f>IF(AND(U11&gt;=2,U11&lt;=3),0,IF(AND(U11&gt;3,U11&lt;=5),3,IF(AND(U11&gt;5),5)))</f>
        <v>0</v>
      </c>
      <c r="W11" s="1">
        <v>20</v>
      </c>
      <c r="X11" s="7">
        <f>IF((W11=20),0,IF(AND(W11&gt;20,W11&lt;=30),1,IF(AND(W11&gt;30),3)))</f>
        <v>0</v>
      </c>
      <c r="Y11" s="1">
        <v>0</v>
      </c>
      <c r="Z11" s="7">
        <f>ROUND(Y11,0)</f>
        <v>0</v>
      </c>
      <c r="AA11" s="1">
        <v>98</v>
      </c>
      <c r="AB11" s="7">
        <f>IF(AND(AA11=94.5),0,IF(AND(AA11=94.6),1,IF(AND(AA11=94.7),2,IF(AND(AA11&gt;=94.8),3,"откл."))))</f>
        <v>3</v>
      </c>
      <c r="AC11" s="24">
        <f>F11+H11+J11+L11+N11+P11+R11+T11+V11+X11+Z11+AB11</f>
        <v>33</v>
      </c>
    </row>
    <row r="12" spans="1:29" ht="46.8" x14ac:dyDescent="0.3">
      <c r="A12" s="18">
        <v>9</v>
      </c>
      <c r="B12" s="23" t="s">
        <v>9</v>
      </c>
      <c r="C12" s="1" t="s">
        <v>27</v>
      </c>
      <c r="D12" s="4">
        <v>42785</v>
      </c>
      <c r="E12" s="1">
        <v>28</v>
      </c>
      <c r="F12" s="7">
        <f t="shared" ref="F12" si="14">IF(AND(E12&gt;=10,E12&lt;=15),1,IF(AND(E12&gt;=16,E12&lt;=25),3,IF(AND(E12&gt;=26,E12&lt;=35),5,IF(E12&gt;35,6))))</f>
        <v>5</v>
      </c>
      <c r="G12" s="1" t="s">
        <v>20</v>
      </c>
      <c r="H12" s="7">
        <f t="shared" ref="H12" si="15">IF(G12="да",2,0)</f>
        <v>0</v>
      </c>
      <c r="I12" s="1" t="s">
        <v>21</v>
      </c>
      <c r="J12" s="7">
        <f t="shared" ref="J12" si="16">IF(I12="да",2,1)</f>
        <v>2</v>
      </c>
      <c r="K12" s="1">
        <v>73.7</v>
      </c>
      <c r="L12" s="7">
        <f t="shared" si="13"/>
        <v>6</v>
      </c>
      <c r="M12" s="1" t="s">
        <v>21</v>
      </c>
      <c r="N12" s="7">
        <f t="shared" ref="N12" si="17">IF(M12="да",10,0)</f>
        <v>10</v>
      </c>
      <c r="O12" s="5" t="s">
        <v>21</v>
      </c>
      <c r="P12" s="7">
        <f t="shared" ref="P12" si="18">IF(O12="да",3,2)</f>
        <v>3</v>
      </c>
      <c r="Q12" s="1" t="s">
        <v>20</v>
      </c>
      <c r="R12" s="7">
        <f t="shared" ref="R12" si="19">IF(Q12="да",3,0)</f>
        <v>0</v>
      </c>
      <c r="S12" s="1">
        <v>98</v>
      </c>
      <c r="T12" s="7">
        <f t="shared" ref="T12" si="20">IF(AND(S12&gt;0,S12&lt;=50),2,IF(AND(S12&gt;=51,S12&lt;=100),3,IF(AND(S12&gt;=101,S12&lt;=150),4,IF(AND(S12&lt;=200,S12&gt;=151),5,7))))</f>
        <v>3</v>
      </c>
      <c r="U12" s="1">
        <v>2</v>
      </c>
      <c r="V12" s="7">
        <f t="shared" ref="V12" si="21">IF(AND(U12&gt;=2,U12&lt;=3),0,IF(AND(U12&gt;3,U12&lt;=5),3,IF(AND(U12&gt;5),5)))</f>
        <v>0</v>
      </c>
      <c r="W12" s="1">
        <v>20</v>
      </c>
      <c r="X12" s="7">
        <f t="shared" ref="X12" si="22">IF((W12=20),0,IF(AND(W12&gt;20,W12&lt;=30),1,IF(AND(W12&gt;30),3)))</f>
        <v>0</v>
      </c>
      <c r="Y12" s="1">
        <v>0</v>
      </c>
      <c r="Z12" s="7">
        <f t="shared" ref="Z12" si="23">ROUND(Y12,0)</f>
        <v>0</v>
      </c>
      <c r="AA12" s="1">
        <v>99.5</v>
      </c>
      <c r="AB12" s="7">
        <f t="shared" ref="AB12" si="24">IF(AND(AA12=94.5),0,IF(AND(AA12=94.6),1,IF(AND(AA12=94.7),2,IF(AND(AA12&gt;=94.8),3,"откл."))))</f>
        <v>3</v>
      </c>
      <c r="AC12" s="24">
        <f t="shared" ref="AC12" si="25">F12+H12+J12+L12+N12+P12+R12+T12+V12+X12+Z12+AB12</f>
        <v>32</v>
      </c>
    </row>
    <row r="13" spans="1:29" ht="53.25" customHeight="1" x14ac:dyDescent="0.3">
      <c r="A13" s="18">
        <v>10</v>
      </c>
      <c r="B13" s="23" t="s">
        <v>11</v>
      </c>
      <c r="C13" s="1" t="s">
        <v>24</v>
      </c>
      <c r="D13" s="4">
        <v>42793</v>
      </c>
      <c r="E13" s="1">
        <v>30</v>
      </c>
      <c r="F13" s="7">
        <f>IF(AND(E13&gt;=10,E13&lt;=15),1,IF(AND(E13&gt;=16,E13&lt;=25),3,IF(AND(E13&gt;=26,E13&lt;=35),5,IF(E13&gt;35,6))))</f>
        <v>5</v>
      </c>
      <c r="G13" s="1" t="s">
        <v>20</v>
      </c>
      <c r="H13" s="7">
        <f>IF(G13="да",2,0)</f>
        <v>0</v>
      </c>
      <c r="I13" s="1" t="s">
        <v>21</v>
      </c>
      <c r="J13" s="7">
        <f>IF(I13="да",2,1)</f>
        <v>2</v>
      </c>
      <c r="K13" s="1">
        <v>70.55</v>
      </c>
      <c r="L13" s="7">
        <f t="shared" si="13"/>
        <v>6</v>
      </c>
      <c r="M13" s="1" t="s">
        <v>21</v>
      </c>
      <c r="N13" s="7">
        <f>IF(M13="да",10,0)</f>
        <v>10</v>
      </c>
      <c r="O13" s="5" t="s">
        <v>21</v>
      </c>
      <c r="P13" s="7">
        <f>IF(O13="да",3,2)</f>
        <v>3</v>
      </c>
      <c r="Q13" s="1" t="s">
        <v>20</v>
      </c>
      <c r="R13" s="7">
        <f>IF(Q13="да",3,0)</f>
        <v>0</v>
      </c>
      <c r="S13" s="1">
        <v>90</v>
      </c>
      <c r="T13" s="7">
        <f>IF(AND(S13&gt;0,S13&lt;=50),2,IF(AND(S13&gt;=51,S13&lt;=100),3,IF(AND(S13&gt;=101,S13&lt;=150),4,IF(AND(S13&lt;=200,S13&gt;=151),5,7))))</f>
        <v>3</v>
      </c>
      <c r="U13" s="1">
        <v>2</v>
      </c>
      <c r="V13" s="7">
        <f>IF(AND(U13&gt;=2,U13&lt;=3),0,IF(AND(U13&gt;3,U13&lt;=5),3,IF(AND(U13&gt;5),5)))</f>
        <v>0</v>
      </c>
      <c r="W13" s="1">
        <v>20</v>
      </c>
      <c r="X13" s="7">
        <f>IF((W13=20),0,IF(AND(W13&gt;20,W13&lt;=30),1,IF(AND(W13&gt;30),3)))</f>
        <v>0</v>
      </c>
      <c r="Y13" s="1">
        <v>0</v>
      </c>
      <c r="Z13" s="7">
        <f>ROUND(Y13,0)</f>
        <v>0</v>
      </c>
      <c r="AA13" s="1">
        <v>95.4</v>
      </c>
      <c r="AB13" s="7">
        <f>IF(AND(AA13=94.5),0,IF(AND(AA13=94.6),1,IF(AND(AA13=94.7),2,IF(AND(AA13&gt;=94.8),3,"откл."))))</f>
        <v>3</v>
      </c>
      <c r="AC13" s="25">
        <f>F13+H13+J13+L13+N13+P13+R13+T13+V13+X13+Z13+AB13</f>
        <v>32</v>
      </c>
    </row>
    <row r="14" spans="1:29" ht="52.5" customHeight="1" x14ac:dyDescent="0.3">
      <c r="A14" s="18">
        <v>11</v>
      </c>
      <c r="B14" s="23" t="s">
        <v>5</v>
      </c>
      <c r="C14" s="1" t="s">
        <v>22</v>
      </c>
      <c r="D14" s="4">
        <v>42794</v>
      </c>
      <c r="E14" s="1">
        <v>31</v>
      </c>
      <c r="F14" s="7">
        <f>IF(AND(E14&gt;=10,E14&lt;=15),1,IF(AND(E14&gt;=16,E14&lt;=25),3,IF(AND(E14&gt;=26,E14&lt;=35),5,IF(E14&gt;35,6))))</f>
        <v>5</v>
      </c>
      <c r="G14" s="1" t="s">
        <v>20</v>
      </c>
      <c r="H14" s="7">
        <f>IF(G14="да",2,0)</f>
        <v>0</v>
      </c>
      <c r="I14" s="1" t="s">
        <v>21</v>
      </c>
      <c r="J14" s="7">
        <f>IF(I14="да",2,1)</f>
        <v>2</v>
      </c>
      <c r="K14" s="1">
        <v>71.62</v>
      </c>
      <c r="L14" s="7">
        <f>IF(AND(K14&gt;=0,K14&lt;=66.99),0,IF(AND(K14&gt;=67,K14&lt;=69.99),5,IF(AND(K14&gt;=70,K14&lt;=79.99),6,IF(AND(K14&gt;=80,K14&lt;=89.99),7,IF(AND(K14&lt;=90,K14&lt;=99),8,9)))))</f>
        <v>6</v>
      </c>
      <c r="M14" s="1" t="s">
        <v>21</v>
      </c>
      <c r="N14" s="7">
        <f>IF(M14="да",10,0)</f>
        <v>10</v>
      </c>
      <c r="O14" s="5" t="s">
        <v>21</v>
      </c>
      <c r="P14" s="7">
        <f>IF(O14="да",3,2)</f>
        <v>3</v>
      </c>
      <c r="Q14" s="1" t="s">
        <v>20</v>
      </c>
      <c r="R14" s="7">
        <f>IF(Q14="да",3,0)</f>
        <v>0</v>
      </c>
      <c r="S14" s="1">
        <v>57</v>
      </c>
      <c r="T14" s="7">
        <f>IF(AND(S14&gt;0,S14&lt;=50),2,IF(AND(S14&gt;=51,S14&lt;=100),3,IF(AND(S14&gt;=101,S14&lt;=150),4,IF(AND(S14&lt;=200,S14&gt;=151),5,7))))</f>
        <v>3</v>
      </c>
      <c r="U14" s="1">
        <v>2</v>
      </c>
      <c r="V14" s="7">
        <f>IF(AND(U14&gt;=2,U14&lt;=3),0,IF(AND(U14&gt;3,U14&lt;=5),3,IF(AND(U14&gt;5),5)))</f>
        <v>0</v>
      </c>
      <c r="W14" s="1">
        <v>20</v>
      </c>
      <c r="X14" s="7">
        <f>IF((W14=20),0,IF(AND(W14&gt;20,W14&lt;=30),1,IF(AND(W14&gt;30),3)))</f>
        <v>0</v>
      </c>
      <c r="Y14" s="1">
        <v>0</v>
      </c>
      <c r="Z14" s="7">
        <f>ROUND(Y14,0)</f>
        <v>0</v>
      </c>
      <c r="AA14" s="1">
        <v>98.2</v>
      </c>
      <c r="AB14" s="7">
        <f>IF(AND(AA14=94.5),0,IF(AND(AA14=94.6),1,IF(AND(AA14=94.7),2,IF(AND(AA14&gt;=94.8),3,"откл."))))</f>
        <v>3</v>
      </c>
      <c r="AC14" s="24">
        <f>F14+H14+J14+L14+N14+P14+R14+T14+V14+X14+Z14+AB14</f>
        <v>32</v>
      </c>
    </row>
    <row r="15" spans="1:29" ht="37.5" customHeight="1" x14ac:dyDescent="0.3">
      <c r="A15" s="18">
        <v>12</v>
      </c>
      <c r="B15" s="23" t="s">
        <v>39</v>
      </c>
      <c r="C15" s="1" t="s">
        <v>26</v>
      </c>
      <c r="D15" s="4">
        <v>42796</v>
      </c>
      <c r="E15" s="1">
        <v>37</v>
      </c>
      <c r="F15" s="7">
        <f>IF(AND(E15&gt;=10,E15&lt;=15),1,IF(AND(E15&gt;=16,E15&lt;=25),3,IF(AND(E15&gt;=26,E15&lt;=35),5,IF(E15&gt;35,6))))</f>
        <v>6</v>
      </c>
      <c r="G15" s="1" t="s">
        <v>20</v>
      </c>
      <c r="H15" s="7">
        <f>IF(G15="да",2,0)</f>
        <v>0</v>
      </c>
      <c r="I15" s="1" t="s">
        <v>21</v>
      </c>
      <c r="J15" s="7">
        <f>IF(I15="да",2,1)</f>
        <v>2</v>
      </c>
      <c r="K15" s="1">
        <v>67.66</v>
      </c>
      <c r="L15" s="7">
        <f t="shared" si="13"/>
        <v>5</v>
      </c>
      <c r="M15" s="1" t="s">
        <v>21</v>
      </c>
      <c r="N15" s="7">
        <f>IF(M15="да",10,0)</f>
        <v>10</v>
      </c>
      <c r="O15" s="5" t="s">
        <v>21</v>
      </c>
      <c r="P15" s="7">
        <f>IF(O15="да",3,2)</f>
        <v>3</v>
      </c>
      <c r="Q15" s="1" t="s">
        <v>20</v>
      </c>
      <c r="R15" s="7">
        <f>IF(Q15="да",3,0)</f>
        <v>0</v>
      </c>
      <c r="S15" s="1">
        <v>18</v>
      </c>
      <c r="T15" s="7">
        <f>IF(AND(S15&gt;0,S15&lt;=50),2,IF(AND(S15&gt;=51,S15&lt;=100),3,IF(AND(S15&gt;=101,S15&lt;=150),4,IF(AND(S15&lt;=200,S15&gt;=151),5,7))))</f>
        <v>2</v>
      </c>
      <c r="U15" s="1">
        <v>2</v>
      </c>
      <c r="V15" s="7">
        <f>IF(AND(U15&gt;=2,U15&lt;=3),0,IF(AND(U15&gt;3,U15&lt;=5),3,IF(AND(U15&gt;5),5)))</f>
        <v>0</v>
      </c>
      <c r="W15" s="1">
        <v>20</v>
      </c>
      <c r="X15" s="7">
        <f>IF((W15=20),0,IF(AND(W15&gt;20,W15&lt;=30),1,IF(AND(W15&gt;30),3)))</f>
        <v>0</v>
      </c>
      <c r="Y15" s="1">
        <v>0</v>
      </c>
      <c r="Z15" s="7">
        <f>ROUND(Y15,0)</f>
        <v>0</v>
      </c>
      <c r="AA15" s="1">
        <v>100</v>
      </c>
      <c r="AB15" s="7">
        <f>IF(AND(AA15=94.5),0,IF(AND(AA15=94.6),1,IF(AND(AA15=94.7),2,IF(AND(AA15&gt;=94.8),3,"откл."))))</f>
        <v>3</v>
      </c>
      <c r="AC15" s="24">
        <f>F15+H15+J15+L15+N15+P15+R15+T15+V15+X15+Z15+AB15</f>
        <v>31</v>
      </c>
    </row>
    <row r="16" spans="1:29" ht="84.75" customHeight="1" x14ac:dyDescent="0.3">
      <c r="A16" s="18">
        <v>13</v>
      </c>
      <c r="B16" s="23" t="s">
        <v>38</v>
      </c>
      <c r="C16" s="1" t="s">
        <v>26</v>
      </c>
      <c r="D16" s="4">
        <v>42789</v>
      </c>
      <c r="E16" s="1">
        <v>22</v>
      </c>
      <c r="F16" s="7">
        <f>IF(AND(E16&gt;=10,E16&lt;=15),1,IF(AND(E16&gt;=16,E16&lt;=25),3,IF(AND(E16&gt;=26,E16&lt;=35),5,IF(E16&gt;35,6))))</f>
        <v>3</v>
      </c>
      <c r="G16" s="1" t="s">
        <v>20</v>
      </c>
      <c r="H16" s="7">
        <f>IF(G16="да",2,0)</f>
        <v>0</v>
      </c>
      <c r="I16" s="1" t="s">
        <v>21</v>
      </c>
      <c r="J16" s="7">
        <f>IF(I16="да",2,1)</f>
        <v>2</v>
      </c>
      <c r="K16" s="1">
        <v>70.06</v>
      </c>
      <c r="L16" s="7">
        <f t="shared" si="13"/>
        <v>6</v>
      </c>
      <c r="M16" s="1" t="s">
        <v>21</v>
      </c>
      <c r="N16" s="7">
        <f>IF(M16="да",10,0)</f>
        <v>10</v>
      </c>
      <c r="O16" s="5" t="s">
        <v>21</v>
      </c>
      <c r="P16" s="7">
        <f>IF(O16="да",3,2)</f>
        <v>3</v>
      </c>
      <c r="Q16" s="1" t="s">
        <v>20</v>
      </c>
      <c r="R16" s="7">
        <f>IF(Q16="да",3,0)</f>
        <v>0</v>
      </c>
      <c r="S16" s="1">
        <v>60</v>
      </c>
      <c r="T16" s="7">
        <f>IF(AND(S16&gt;0,S16&lt;=50),2,IF(AND(S16&gt;=51,S16&lt;=100),3,IF(AND(S16&gt;=101,S16&lt;=150),4,IF(AND(S16&lt;=200,S16&gt;=151),5,7))))</f>
        <v>3</v>
      </c>
      <c r="U16" s="1">
        <v>2</v>
      </c>
      <c r="V16" s="7">
        <f>IF(AND(U16&gt;=2,U16&lt;=3),0,IF(AND(U16&gt;3,U16&lt;=5),3,IF(AND(U16&gt;5),5)))</f>
        <v>0</v>
      </c>
      <c r="W16" s="1">
        <v>20</v>
      </c>
      <c r="X16" s="7">
        <f>IF((W16=20),0,IF(AND(W16&gt;20,W16&lt;=30),1,IF(AND(W16&gt;30),3)))</f>
        <v>0</v>
      </c>
      <c r="Y16" s="1">
        <v>0</v>
      </c>
      <c r="Z16" s="7">
        <f>ROUND(Y16,0)</f>
        <v>0</v>
      </c>
      <c r="AA16" s="1">
        <v>99.7</v>
      </c>
      <c r="AB16" s="7">
        <f>IF(AND(AA16=94.5),0,IF(AND(AA16=94.6),1,IF(AND(AA16=94.7),2,IF(AND(AA16&gt;=94.8),3,"откл."))))</f>
        <v>3</v>
      </c>
      <c r="AC16" s="25">
        <f>F16+H16+J16+L16+N16+P16+R16+T16+V16+X16+Z16+AB16</f>
        <v>30</v>
      </c>
    </row>
    <row r="17" spans="1:29" ht="71.25" customHeight="1" x14ac:dyDescent="0.3">
      <c r="A17" s="18">
        <v>14</v>
      </c>
      <c r="B17" s="23" t="s">
        <v>40</v>
      </c>
      <c r="C17" s="1" t="s">
        <v>26</v>
      </c>
      <c r="D17" s="4">
        <v>42795</v>
      </c>
      <c r="E17" s="1">
        <v>25</v>
      </c>
      <c r="F17" s="7">
        <f>IF(AND(E17&gt;=10,E17&lt;=15),1,IF(AND(E17&gt;=16,E17&lt;=25),3,IF(AND(E17&gt;=26,E17&lt;=35),5,IF(E17&gt;35,6))))</f>
        <v>3</v>
      </c>
      <c r="G17" s="1" t="s">
        <v>20</v>
      </c>
      <c r="H17" s="7">
        <f>IF(G17="да",2,0)</f>
        <v>0</v>
      </c>
      <c r="I17" s="1" t="s">
        <v>21</v>
      </c>
      <c r="J17" s="7">
        <f>IF(I17="да",2,1)</f>
        <v>2</v>
      </c>
      <c r="K17" s="1">
        <v>70.209999999999994</v>
      </c>
      <c r="L17" s="7">
        <f t="shared" si="13"/>
        <v>6</v>
      </c>
      <c r="M17" s="1" t="s">
        <v>21</v>
      </c>
      <c r="N17" s="7">
        <f>IF(M17="да",10,0)</f>
        <v>10</v>
      </c>
      <c r="O17" s="5" t="s">
        <v>21</v>
      </c>
      <c r="P17" s="7">
        <f>IF(O17="да",3,2)</f>
        <v>3</v>
      </c>
      <c r="Q17" s="1" t="s">
        <v>20</v>
      </c>
      <c r="R17" s="7">
        <f>IF(Q17="да",3,0)</f>
        <v>0</v>
      </c>
      <c r="S17" s="1">
        <v>60</v>
      </c>
      <c r="T17" s="7">
        <f>IF(AND(S17&gt;0,S17&lt;=50),2,IF(AND(S17&gt;=51,S17&lt;=100),3,IF(AND(S17&gt;=101,S17&lt;=150),4,IF(AND(S17&lt;=200,S17&gt;=151),5,7))))</f>
        <v>3</v>
      </c>
      <c r="U17" s="1">
        <v>2</v>
      </c>
      <c r="V17" s="7">
        <f>IF(AND(U17&gt;=2,U17&lt;=3),0,IF(AND(U17&gt;3,U17&lt;=5),3,IF(AND(U17&gt;5),5)))</f>
        <v>0</v>
      </c>
      <c r="W17" s="1">
        <v>20</v>
      </c>
      <c r="X17" s="7">
        <f>IF((W17=20),0,IF(AND(W17&gt;20,W17&lt;=30),1,IF(AND(W17&gt;30),3)))</f>
        <v>0</v>
      </c>
      <c r="Y17" s="1">
        <v>0</v>
      </c>
      <c r="Z17" s="7">
        <f>ROUND(Y17,0)</f>
        <v>0</v>
      </c>
      <c r="AA17" s="1">
        <v>100</v>
      </c>
      <c r="AB17" s="7">
        <f>IF(AND(AA17=94.5),0,IF(AND(AA17=94.6),1,IF(AND(AA17=94.7),2,IF(AND(AA17&gt;=94.8),3,"откл."))))</f>
        <v>3</v>
      </c>
      <c r="AC17" s="25">
        <f>F17+H17+J17+L17+N17+P17+R17+T17+V17+X17+Z17+AB17</f>
        <v>30</v>
      </c>
    </row>
    <row r="18" spans="1:29" ht="52.5" customHeight="1" x14ac:dyDescent="0.3">
      <c r="A18" s="18">
        <v>15</v>
      </c>
      <c r="B18" s="23" t="s">
        <v>41</v>
      </c>
      <c r="C18" s="1" t="s">
        <v>26</v>
      </c>
      <c r="D18" s="4">
        <v>42796</v>
      </c>
      <c r="E18" s="1">
        <v>24</v>
      </c>
      <c r="F18" s="7">
        <f t="shared" ref="F18" si="26">IF(AND(E18&gt;=10,E18&lt;=15),1,IF(AND(E18&gt;=16,E18&lt;=25),3,IF(AND(E18&gt;=26,E18&lt;=35),5,IF(E18&gt;35,6))))</f>
        <v>3</v>
      </c>
      <c r="G18" s="1" t="s">
        <v>20</v>
      </c>
      <c r="H18" s="7">
        <f t="shared" ref="H18" si="27">IF(G18="да",2,0)</f>
        <v>0</v>
      </c>
      <c r="I18" s="1" t="s">
        <v>21</v>
      </c>
      <c r="J18" s="7">
        <f t="shared" ref="J18" si="28">IF(I18="да",2,1)</f>
        <v>2</v>
      </c>
      <c r="K18" s="1">
        <v>74.010000000000005</v>
      </c>
      <c r="L18" s="7">
        <f>IF(AND(K18&gt;=0,K18&lt;=66.99),0,IF(AND(K18&gt;=67,K18&lt;=69.99),5,IF(AND(K18&gt;=70,K18&lt;=79.99),6,IF(AND(K18&gt;=80,K18&lt;=89.99),7,IF(AND(K18&lt;=90,K18&lt;=99),8,9)))))</f>
        <v>6</v>
      </c>
      <c r="M18" s="1" t="s">
        <v>21</v>
      </c>
      <c r="N18" s="7">
        <f t="shared" ref="N18" si="29">IF(M18="да",10,0)</f>
        <v>10</v>
      </c>
      <c r="O18" s="5" t="s">
        <v>21</v>
      </c>
      <c r="P18" s="7">
        <f t="shared" ref="P18" si="30">IF(O18="да",3,2)</f>
        <v>3</v>
      </c>
      <c r="Q18" s="1" t="s">
        <v>20</v>
      </c>
      <c r="R18" s="7">
        <f t="shared" ref="R18" si="31">IF(Q18="да",3,0)</f>
        <v>0</v>
      </c>
      <c r="S18" s="1">
        <v>60</v>
      </c>
      <c r="T18" s="7">
        <f t="shared" ref="T18" si="32">IF(AND(S18&gt;0,S18&lt;=50),2,IF(AND(S18&gt;=51,S18&lt;=100),3,IF(AND(S18&gt;=101,S18&lt;=150),4,IF(AND(S18&lt;=200,S18&gt;=151),5,7))))</f>
        <v>3</v>
      </c>
      <c r="U18" s="1">
        <v>2</v>
      </c>
      <c r="V18" s="7">
        <f t="shared" ref="V18" si="33">IF(AND(U18&gt;=2,U18&lt;=3),0,IF(AND(U18&gt;3,U18&lt;=5),3,IF(AND(U18&gt;5),5)))</f>
        <v>0</v>
      </c>
      <c r="W18" s="1">
        <v>20</v>
      </c>
      <c r="X18" s="7">
        <f t="shared" ref="X18" si="34">IF((W18=20),0,IF(AND(W18&gt;20,W18&lt;=30),1,IF(AND(W18&gt;30),3)))</f>
        <v>0</v>
      </c>
      <c r="Y18" s="1">
        <v>0</v>
      </c>
      <c r="Z18" s="7">
        <f t="shared" ref="Z18" si="35">ROUND(Y18,0)</f>
        <v>0</v>
      </c>
      <c r="AA18" s="1">
        <v>100</v>
      </c>
      <c r="AB18" s="7">
        <f t="shared" ref="AB18" si="36">IF(AND(AA18=94.5),0,IF(AND(AA18=94.6),1,IF(AND(AA18=94.7),2,IF(AND(AA18&gt;=94.8),3,"откл."))))</f>
        <v>3</v>
      </c>
      <c r="AC18" s="25">
        <f t="shared" ref="AC18" si="37">F18+H18+J18+L18+N18+P18+R18+T18+V18+X18+Z18+AB18</f>
        <v>30</v>
      </c>
    </row>
    <row r="20" spans="1:29" ht="21" x14ac:dyDescent="0.4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</sheetData>
  <sheetProtection selectLockedCells="1"/>
  <mergeCells count="2">
    <mergeCell ref="B1:AB1"/>
    <mergeCell ref="B20:U20"/>
  </mergeCells>
  <pageMargins left="0.27559055118110237" right="0.35433070866141736" top="0.39370078740157483" bottom="0.31496062992125984" header="0.31496062992125984" footer="0.31496062992125984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Лист6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mig</cp:lastModifiedBy>
  <cp:lastPrinted>2017-04-12T03:22:30Z</cp:lastPrinted>
  <dcterms:created xsi:type="dcterms:W3CDTF">2017-02-21T01:21:43Z</dcterms:created>
  <dcterms:modified xsi:type="dcterms:W3CDTF">2017-04-13T09:16:50Z</dcterms:modified>
</cp:coreProperties>
</file>