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90" windowWidth="18075" windowHeight="10740"/>
  </bookViews>
  <sheets>
    <sheet name="МУН. ЗАДАНИЕ" sheetId="1" r:id="rId1"/>
    <sheet name="ПЛАТНЫЕ" sheetId="2" r:id="rId2"/>
    <sheet name="ИНЫЕ" sheetId="3" r:id="rId3"/>
  </sheets>
  <definedNames>
    <definedName name="_xlnm.Print_Area" localSheetId="2">ИНЫЕ!$A$1:$L$36</definedName>
    <definedName name="_xlnm.Print_Area" localSheetId="0">'МУН. ЗАДАНИЕ'!$A$1:$J$517</definedName>
    <definedName name="_xlnm.Print_Area" localSheetId="1">ПЛАТНЫЕ!$A$1:$K$127</definedName>
  </definedNames>
  <calcPr calcId="125725"/>
</workbook>
</file>

<file path=xl/calcChain.xml><?xml version="1.0" encoding="utf-8"?>
<calcChain xmlns="http://schemas.openxmlformats.org/spreadsheetml/2006/main">
  <c r="N104" i="2"/>
  <c r="I513" i="1"/>
  <c r="I510"/>
  <c r="I487"/>
  <c r="I485"/>
  <c r="I456"/>
  <c r="J360"/>
  <c r="I360"/>
  <c r="J359"/>
  <c r="I359"/>
  <c r="I356"/>
  <c r="J358"/>
  <c r="J357"/>
  <c r="J356"/>
  <c r="J355"/>
  <c r="J354"/>
  <c r="I352"/>
  <c r="J352" s="1"/>
  <c r="I349"/>
  <c r="J349" s="1"/>
  <c r="I346"/>
  <c r="I353" s="1"/>
  <c r="J353" s="1"/>
  <c r="J351"/>
  <c r="J350"/>
  <c r="J348"/>
  <c r="J347"/>
  <c r="J345"/>
  <c r="J344"/>
  <c r="H209"/>
  <c r="J214"/>
  <c r="K58" i="2"/>
  <c r="I209" i="1"/>
  <c r="I507" s="1"/>
  <c r="J212"/>
  <c r="J211"/>
  <c r="H55"/>
  <c r="J346" l="1"/>
  <c r="I88"/>
  <c r="I149"/>
  <c r="I145" s="1"/>
  <c r="I213" s="1"/>
  <c r="K15" i="3"/>
  <c r="L13"/>
  <c r="K104" i="2"/>
  <c r="J25" i="3"/>
  <c r="J31"/>
  <c r="J29"/>
  <c r="H467" i="1"/>
  <c r="J466"/>
  <c r="I467"/>
  <c r="J467" s="1"/>
  <c r="I266"/>
  <c r="J300"/>
  <c r="L30" i="3"/>
  <c r="K31"/>
  <c r="L28"/>
  <c r="K29"/>
  <c r="K25"/>
  <c r="L24"/>
  <c r="L23"/>
  <c r="L31" l="1"/>
  <c r="L29"/>
  <c r="K32"/>
  <c r="L25"/>
  <c r="I491" i="1"/>
  <c r="H506" l="1"/>
  <c r="K27" i="3"/>
  <c r="J27"/>
  <c r="L26"/>
  <c r="L27" s="1"/>
  <c r="J15"/>
  <c r="J32" s="1"/>
  <c r="L32" s="1"/>
  <c r="J310" i="1" l="1"/>
  <c r="I506"/>
  <c r="J506" s="1"/>
  <c r="I311"/>
  <c r="J309"/>
  <c r="H231"/>
  <c r="J515"/>
  <c r="I231"/>
  <c r="I338"/>
  <c r="J265"/>
  <c r="J264"/>
  <c r="I317" l="1"/>
  <c r="J231"/>
  <c r="H497" l="1"/>
  <c r="I497"/>
  <c r="H485"/>
  <c r="J336"/>
  <c r="J497" l="1"/>
  <c r="H342"/>
  <c r="J342" s="1"/>
  <c r="J341"/>
  <c r="J334" l="1"/>
  <c r="J301"/>
  <c r="I479"/>
  <c r="H479"/>
  <c r="J478"/>
  <c r="J479" s="1"/>
  <c r="K110" i="2"/>
  <c r="H338" i="1"/>
  <c r="J338" s="1"/>
  <c r="H333"/>
  <c r="H88"/>
  <c r="H311"/>
  <c r="H498"/>
  <c r="H487"/>
  <c r="H510"/>
  <c r="H471"/>
  <c r="J470"/>
  <c r="H381"/>
  <c r="H377"/>
  <c r="H372"/>
  <c r="H368"/>
  <c r="H364"/>
  <c r="H327"/>
  <c r="H85"/>
  <c r="I498"/>
  <c r="J339"/>
  <c r="J337"/>
  <c r="J316"/>
  <c r="J91"/>
  <c r="I486"/>
  <c r="I381"/>
  <c r="J379"/>
  <c r="J380"/>
  <c r="J378"/>
  <c r="J375"/>
  <c r="J376"/>
  <c r="J374"/>
  <c r="I377"/>
  <c r="J370"/>
  <c r="J371"/>
  <c r="J369"/>
  <c r="I372"/>
  <c r="I368"/>
  <c r="J366"/>
  <c r="J367"/>
  <c r="J365"/>
  <c r="I364"/>
  <c r="J362"/>
  <c r="J363"/>
  <c r="J361"/>
  <c r="J340"/>
  <c r="J332"/>
  <c r="J331"/>
  <c r="I333"/>
  <c r="I327"/>
  <c r="J326"/>
  <c r="J325"/>
  <c r="H324"/>
  <c r="I85"/>
  <c r="I96" s="1"/>
  <c r="J87"/>
  <c r="I471"/>
  <c r="I477" s="1"/>
  <c r="I473"/>
  <c r="H473"/>
  <c r="J471"/>
  <c r="I57" i="2"/>
  <c r="K28"/>
  <c r="I40"/>
  <c r="I28"/>
  <c r="I17"/>
  <c r="H153" i="1"/>
  <c r="G111" i="2"/>
  <c r="I508" i="1"/>
  <c r="I505"/>
  <c r="I503"/>
  <c r="I502"/>
  <c r="I501"/>
  <c r="I493"/>
  <c r="I512" s="1"/>
  <c r="I492"/>
  <c r="I490"/>
  <c r="I489"/>
  <c r="I488"/>
  <c r="H385"/>
  <c r="J263"/>
  <c r="J219"/>
  <c r="I388"/>
  <c r="J388" s="1"/>
  <c r="H388"/>
  <c r="I385"/>
  <c r="I392" s="1"/>
  <c r="I330"/>
  <c r="I324"/>
  <c r="J324" s="1"/>
  <c r="I153"/>
  <c r="K125" i="2"/>
  <c r="K122"/>
  <c r="K121"/>
  <c r="K120"/>
  <c r="K117"/>
  <c r="K116"/>
  <c r="K115"/>
  <c r="K112"/>
  <c r="J17"/>
  <c r="J28"/>
  <c r="K20"/>
  <c r="K17"/>
  <c r="K109"/>
  <c r="K108"/>
  <c r="K107"/>
  <c r="K106"/>
  <c r="G104"/>
  <c r="G105"/>
  <c r="G106"/>
  <c r="J57"/>
  <c r="J40"/>
  <c r="K54"/>
  <c r="K123"/>
  <c r="H126"/>
  <c r="H125"/>
  <c r="H121"/>
  <c r="H120"/>
  <c r="H119"/>
  <c r="H115"/>
  <c r="H113"/>
  <c r="H110"/>
  <c r="H100"/>
  <c r="H98"/>
  <c r="H95"/>
  <c r="H93"/>
  <c r="H89"/>
  <c r="H87"/>
  <c r="G119"/>
  <c r="I55" i="1"/>
  <c r="I494" s="1"/>
  <c r="J173"/>
  <c r="I174"/>
  <c r="J68"/>
  <c r="I69"/>
  <c r="I495" s="1"/>
  <c r="H224"/>
  <c r="J262"/>
  <c r="J261"/>
  <c r="I95" i="2"/>
  <c r="I102"/>
  <c r="I46"/>
  <c r="I100"/>
  <c r="I98"/>
  <c r="K94"/>
  <c r="I93"/>
  <c r="I87"/>
  <c r="N117"/>
  <c r="J31"/>
  <c r="G107"/>
  <c r="G108"/>
  <c r="G109"/>
  <c r="G110"/>
  <c r="G114"/>
  <c r="G117"/>
  <c r="G118"/>
  <c r="G122"/>
  <c r="G124"/>
  <c r="J25"/>
  <c r="K55"/>
  <c r="K124"/>
  <c r="K53"/>
  <c r="K119"/>
  <c r="K23"/>
  <c r="N122"/>
  <c r="K22"/>
  <c r="K21"/>
  <c r="K114"/>
  <c r="K10"/>
  <c r="L10" i="3"/>
  <c r="L12"/>
  <c r="L14"/>
  <c r="L16"/>
  <c r="L17"/>
  <c r="L19"/>
  <c r="L21"/>
  <c r="L8"/>
  <c r="H16" i="1"/>
  <c r="J16" s="1"/>
  <c r="J230"/>
  <c r="J22"/>
  <c r="J8"/>
  <c r="J9"/>
  <c r="J10"/>
  <c r="J11"/>
  <c r="J13"/>
  <c r="J14"/>
  <c r="J15"/>
  <c r="J17"/>
  <c r="J18"/>
  <c r="J19"/>
  <c r="J20"/>
  <c r="J21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9"/>
  <c r="J50"/>
  <c r="J51"/>
  <c r="J52"/>
  <c r="J53"/>
  <c r="J54"/>
  <c r="J56"/>
  <c r="J57"/>
  <c r="J58"/>
  <c r="J59"/>
  <c r="J60"/>
  <c r="J61"/>
  <c r="J62"/>
  <c r="J63"/>
  <c r="J64"/>
  <c r="J65"/>
  <c r="J66"/>
  <c r="J67"/>
  <c r="J70"/>
  <c r="J71"/>
  <c r="J72"/>
  <c r="J73"/>
  <c r="J74"/>
  <c r="J75"/>
  <c r="J76"/>
  <c r="J77"/>
  <c r="J79"/>
  <c r="J80"/>
  <c r="J81"/>
  <c r="J82"/>
  <c r="J83"/>
  <c r="J84"/>
  <c r="J86"/>
  <c r="J89"/>
  <c r="J90"/>
  <c r="J93"/>
  <c r="J94"/>
  <c r="J95"/>
  <c r="J97"/>
  <c r="J99"/>
  <c r="J100"/>
  <c r="J101"/>
  <c r="J102"/>
  <c r="J103"/>
  <c r="J104"/>
  <c r="J105"/>
  <c r="J106"/>
  <c r="J107"/>
  <c r="J108"/>
  <c r="J109"/>
  <c r="J110"/>
  <c r="J111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6"/>
  <c r="J137"/>
  <c r="J138"/>
  <c r="J139"/>
  <c r="J140"/>
  <c r="J142"/>
  <c r="J143"/>
  <c r="J144"/>
  <c r="J147"/>
  <c r="J148"/>
  <c r="J150"/>
  <c r="J151"/>
  <c r="J152"/>
  <c r="J154"/>
  <c r="J155"/>
  <c r="J156"/>
  <c r="J157"/>
  <c r="J158"/>
  <c r="J159"/>
  <c r="J160"/>
  <c r="J161"/>
  <c r="J162"/>
  <c r="J163"/>
  <c r="J164"/>
  <c r="J165"/>
  <c r="J166"/>
  <c r="J168"/>
  <c r="J169"/>
  <c r="J170"/>
  <c r="J171"/>
  <c r="J172"/>
  <c r="J175"/>
  <c r="J176"/>
  <c r="J177"/>
  <c r="J178"/>
  <c r="J179"/>
  <c r="J180"/>
  <c r="J181"/>
  <c r="J182"/>
  <c r="J183"/>
  <c r="J184"/>
  <c r="J186"/>
  <c r="J187"/>
  <c r="J188"/>
  <c r="J189"/>
  <c r="J190"/>
  <c r="J191"/>
  <c r="J192"/>
  <c r="J194"/>
  <c r="J195"/>
  <c r="J196"/>
  <c r="J197"/>
  <c r="J199"/>
  <c r="J201"/>
  <c r="J203"/>
  <c r="J204"/>
  <c r="J207"/>
  <c r="J208"/>
  <c r="J210"/>
  <c r="J215"/>
  <c r="J216"/>
  <c r="J217"/>
  <c r="J218"/>
  <c r="J221"/>
  <c r="J222"/>
  <c r="J223"/>
  <c r="J225"/>
  <c r="J226"/>
  <c r="J227"/>
  <c r="J228"/>
  <c r="J229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J258"/>
  <c r="J259"/>
  <c r="J260"/>
  <c r="J266"/>
  <c r="J267"/>
  <c r="J268"/>
  <c r="J269"/>
  <c r="J270"/>
  <c r="J271"/>
  <c r="J272"/>
  <c r="J273"/>
  <c r="J274"/>
  <c r="J275"/>
  <c r="J276"/>
  <c r="J277"/>
  <c r="J278"/>
  <c r="J279"/>
  <c r="J280"/>
  <c r="J281"/>
  <c r="J282"/>
  <c r="J283"/>
  <c r="J284"/>
  <c r="J285"/>
  <c r="J286"/>
  <c r="J287"/>
  <c r="J288"/>
  <c r="J290"/>
  <c r="J291"/>
  <c r="J292"/>
  <c r="J293"/>
  <c r="J294"/>
  <c r="J295"/>
  <c r="J296"/>
  <c r="J297"/>
  <c r="J298"/>
  <c r="J299"/>
  <c r="J302"/>
  <c r="J303"/>
  <c r="J304"/>
  <c r="J305"/>
  <c r="J306"/>
  <c r="J308"/>
  <c r="J312"/>
  <c r="J313"/>
  <c r="J314"/>
  <c r="J315"/>
  <c r="J319"/>
  <c r="J320"/>
  <c r="J322"/>
  <c r="J323"/>
  <c r="J328"/>
  <c r="J329"/>
  <c r="J335"/>
  <c r="J383"/>
  <c r="J384"/>
  <c r="J386"/>
  <c r="J387"/>
  <c r="J389"/>
  <c r="J390"/>
  <c r="J393"/>
  <c r="J394"/>
  <c r="J395"/>
  <c r="J396"/>
  <c r="J397"/>
  <c r="J398"/>
  <c r="J399"/>
  <c r="J400"/>
  <c r="J401"/>
  <c r="J402"/>
  <c r="J403"/>
  <c r="J404"/>
  <c r="J405"/>
  <c r="J406"/>
  <c r="J408"/>
  <c r="J409"/>
  <c r="J412"/>
  <c r="J413"/>
  <c r="J415"/>
  <c r="J416"/>
  <c r="J419"/>
  <c r="J420"/>
  <c r="J422"/>
  <c r="J423"/>
  <c r="J426"/>
  <c r="J427"/>
  <c r="J429"/>
  <c r="J430"/>
  <c r="J433"/>
  <c r="J434"/>
  <c r="J436"/>
  <c r="J437"/>
  <c r="J439"/>
  <c r="J440"/>
  <c r="J443"/>
  <c r="J446"/>
  <c r="J447"/>
  <c r="J448"/>
  <c r="J450"/>
  <c r="J451"/>
  <c r="J452"/>
  <c r="J453"/>
  <c r="J454"/>
  <c r="J457"/>
  <c r="J458"/>
  <c r="J459"/>
  <c r="J460"/>
  <c r="J461"/>
  <c r="J462"/>
  <c r="J463"/>
  <c r="J469"/>
  <c r="J472"/>
  <c r="J474"/>
  <c r="J475"/>
  <c r="J481"/>
  <c r="J482"/>
  <c r="J483"/>
  <c r="J484"/>
  <c r="J500"/>
  <c r="J7"/>
  <c r="J100" i="2"/>
  <c r="K100"/>
  <c r="K101"/>
  <c r="J98"/>
  <c r="K99"/>
  <c r="H103"/>
  <c r="K97"/>
  <c r="J95"/>
  <c r="K95"/>
  <c r="K96"/>
  <c r="J93"/>
  <c r="J89"/>
  <c r="I89"/>
  <c r="K92"/>
  <c r="K91"/>
  <c r="K90"/>
  <c r="K88"/>
  <c r="J87"/>
  <c r="J102"/>
  <c r="J49"/>
  <c r="J14"/>
  <c r="K7"/>
  <c r="K8"/>
  <c r="K9"/>
  <c r="K11"/>
  <c r="K12"/>
  <c r="K13"/>
  <c r="K15"/>
  <c r="K16"/>
  <c r="K14"/>
  <c r="K18"/>
  <c r="K19"/>
  <c r="K24"/>
  <c r="K26"/>
  <c r="K27"/>
  <c r="K29"/>
  <c r="K105"/>
  <c r="K30"/>
  <c r="K32"/>
  <c r="K33"/>
  <c r="K34"/>
  <c r="K31"/>
  <c r="K35"/>
  <c r="K36"/>
  <c r="K38"/>
  <c r="K39"/>
  <c r="K41"/>
  <c r="K42"/>
  <c r="K43"/>
  <c r="K44"/>
  <c r="K45"/>
  <c r="K47"/>
  <c r="K48"/>
  <c r="K50"/>
  <c r="K51"/>
  <c r="K52"/>
  <c r="K118"/>
  <c r="N118"/>
  <c r="K56"/>
  <c r="K6"/>
  <c r="G44"/>
  <c r="G116"/>
  <c r="F57"/>
  <c r="J224" i="1"/>
  <c r="H149"/>
  <c r="H135"/>
  <c r="J135" s="1"/>
  <c r="H23"/>
  <c r="H503"/>
  <c r="H505"/>
  <c r="J505" s="1"/>
  <c r="N128" i="2" s="1"/>
  <c r="H499" i="1"/>
  <c r="J499" s="1"/>
  <c r="H489"/>
  <c r="J489" s="1"/>
  <c r="N108" i="2" s="1"/>
  <c r="H391" i="1"/>
  <c r="J391" s="1"/>
  <c r="H464"/>
  <c r="J464" s="1"/>
  <c r="H193"/>
  <c r="J193" s="1"/>
  <c r="H141"/>
  <c r="J141" s="1"/>
  <c r="H174"/>
  <c r="H146"/>
  <c r="J146" s="1"/>
  <c r="H98"/>
  <c r="H92"/>
  <c r="H508" s="1"/>
  <c r="J508" s="1"/>
  <c r="N125" i="2" s="1"/>
  <c r="H69" i="1"/>
  <c r="F141"/>
  <c r="J209"/>
  <c r="F135"/>
  <c r="J88"/>
  <c r="F338"/>
  <c r="H441"/>
  <c r="J441" s="1"/>
  <c r="H438"/>
  <c r="J438" s="1"/>
  <c r="H435"/>
  <c r="J435" s="1"/>
  <c r="H431"/>
  <c r="J431" s="1"/>
  <c r="H428"/>
  <c r="J428" s="1"/>
  <c r="H424"/>
  <c r="J424" s="1"/>
  <c r="H421"/>
  <c r="J421" s="1"/>
  <c r="H307"/>
  <c r="J307" s="1"/>
  <c r="H206"/>
  <c r="J206" s="1"/>
  <c r="H476"/>
  <c r="J476" s="1"/>
  <c r="I71" i="2"/>
  <c r="K70"/>
  <c r="J9" i="3"/>
  <c r="L9" s="1"/>
  <c r="I9"/>
  <c r="H9"/>
  <c r="H167" i="1"/>
  <c r="J167" s="1"/>
  <c r="H48"/>
  <c r="H47" s="1"/>
  <c r="I15" i="3"/>
  <c r="H15"/>
  <c r="H289" i="1"/>
  <c r="J289" s="1"/>
  <c r="I37" i="2"/>
  <c r="K37"/>
  <c r="G37"/>
  <c r="G480" i="1"/>
  <c r="F480"/>
  <c r="F83" i="2"/>
  <c r="G83"/>
  <c r="G71"/>
  <c r="F71"/>
  <c r="G65"/>
  <c r="F65"/>
  <c r="K67"/>
  <c r="K64"/>
  <c r="K62"/>
  <c r="K63"/>
  <c r="K61"/>
  <c r="J83"/>
  <c r="I65"/>
  <c r="I83"/>
  <c r="K59"/>
  <c r="F291" i="1"/>
  <c r="F298"/>
  <c r="J22" i="3"/>
  <c r="L22" s="1"/>
  <c r="J20"/>
  <c r="L20" s="1"/>
  <c r="G50" i="2"/>
  <c r="K46"/>
  <c r="G46"/>
  <c r="G48"/>
  <c r="G43"/>
  <c r="G42"/>
  <c r="G41"/>
  <c r="G38"/>
  <c r="G36"/>
  <c r="G33"/>
  <c r="G35"/>
  <c r="G32"/>
  <c r="I31"/>
  <c r="G30"/>
  <c r="G29"/>
  <c r="G8"/>
  <c r="G9"/>
  <c r="G26"/>
  <c r="G27"/>
  <c r="G23"/>
  <c r="G22"/>
  <c r="G21"/>
  <c r="G19"/>
  <c r="G18"/>
  <c r="G16"/>
  <c r="G15"/>
  <c r="G12"/>
  <c r="G13"/>
  <c r="G11"/>
  <c r="G113"/>
  <c r="H17"/>
  <c r="H200" i="1"/>
  <c r="H502" s="1"/>
  <c r="J502" s="1"/>
  <c r="N121" i="2" s="1"/>
  <c r="G52"/>
  <c r="K68"/>
  <c r="I25"/>
  <c r="G125"/>
  <c r="G24"/>
  <c r="G55"/>
  <c r="G51"/>
  <c r="G7"/>
  <c r="K5"/>
  <c r="H202" i="1"/>
  <c r="J202" s="1"/>
  <c r="H410"/>
  <c r="J410"/>
  <c r="H407"/>
  <c r="J407"/>
  <c r="H445"/>
  <c r="H444"/>
  <c r="J444" s="1"/>
  <c r="H37" i="2"/>
  <c r="H31"/>
  <c r="H10"/>
  <c r="I10"/>
  <c r="H25"/>
  <c r="H7"/>
  <c r="I7"/>
  <c r="H14"/>
  <c r="I14"/>
  <c r="G112"/>
  <c r="H49"/>
  <c r="H57"/>
  <c r="G56"/>
  <c r="F40"/>
  <c r="G39"/>
  <c r="F28"/>
  <c r="F58"/>
  <c r="F103"/>
  <c r="G5"/>
  <c r="J18" i="3"/>
  <c r="L18" s="1"/>
  <c r="I11"/>
  <c r="I32" s="1"/>
  <c r="H11"/>
  <c r="H32" s="1"/>
  <c r="J11"/>
  <c r="L11" s="1"/>
  <c r="H417" i="1"/>
  <c r="J417" s="1"/>
  <c r="H414"/>
  <c r="J414" s="1"/>
  <c r="H449"/>
  <c r="J449" s="1"/>
  <c r="H185"/>
  <c r="J185" s="1"/>
  <c r="H198"/>
  <c r="H501" s="1"/>
  <c r="J501" s="1"/>
  <c r="N120" i="2" s="1"/>
  <c r="G213" i="1"/>
  <c r="G96"/>
  <c r="F418"/>
  <c r="G417"/>
  <c r="G414"/>
  <c r="G219"/>
  <c r="G214"/>
  <c r="G317" s="1"/>
  <c r="G318" s="1"/>
  <c r="F266"/>
  <c r="G343"/>
  <c r="G266"/>
  <c r="H330"/>
  <c r="J330" s="1"/>
  <c r="H321"/>
  <c r="J321" s="1"/>
  <c r="H220"/>
  <c r="J220" s="1"/>
  <c r="H112"/>
  <c r="J112"/>
  <c r="H78"/>
  <c r="J78"/>
  <c r="H12"/>
  <c r="J12"/>
  <c r="F330"/>
  <c r="F324"/>
  <c r="F343" s="1"/>
  <c r="F12"/>
  <c r="F321"/>
  <c r="F231"/>
  <c r="F224"/>
  <c r="F317" s="1"/>
  <c r="F220"/>
  <c r="F449"/>
  <c r="F455" s="1"/>
  <c r="F192"/>
  <c r="F185"/>
  <c r="F154"/>
  <c r="F112"/>
  <c r="F78"/>
  <c r="F88"/>
  <c r="F457"/>
  <c r="F16"/>
  <c r="F23"/>
  <c r="G418"/>
  <c r="H40" i="2"/>
  <c r="G53"/>
  <c r="G57"/>
  <c r="H28"/>
  <c r="H58"/>
  <c r="G47"/>
  <c r="G10"/>
  <c r="G6"/>
  <c r="H65"/>
  <c r="H411" i="1"/>
  <c r="J411" s="1"/>
  <c r="H71" i="2"/>
  <c r="K65"/>
  <c r="K83"/>
  <c r="G45"/>
  <c r="H83"/>
  <c r="K71"/>
  <c r="H455" i="1"/>
  <c r="J455" s="1"/>
  <c r="H495"/>
  <c r="H516" s="1"/>
  <c r="J445"/>
  <c r="J198"/>
  <c r="H418"/>
  <c r="J418" s="1"/>
  <c r="H490"/>
  <c r="J490" s="1"/>
  <c r="N109" i="2" s="1"/>
  <c r="K98"/>
  <c r="K93"/>
  <c r="K89"/>
  <c r="K87"/>
  <c r="K57"/>
  <c r="K49"/>
  <c r="K25"/>
  <c r="G14"/>
  <c r="N103"/>
  <c r="K102"/>
  <c r="N116"/>
  <c r="G49"/>
  <c r="G25"/>
  <c r="J58"/>
  <c r="J103"/>
  <c r="I58"/>
  <c r="I103"/>
  <c r="G31"/>
  <c r="K40"/>
  <c r="G40"/>
  <c r="G34"/>
  <c r="K111"/>
  <c r="G126"/>
  <c r="K103"/>
  <c r="G17"/>
  <c r="G28"/>
  <c r="G58"/>
  <c r="G103"/>
  <c r="K113"/>
  <c r="K128"/>
  <c r="N102"/>
  <c r="K126"/>
  <c r="H513" i="1"/>
  <c r="J55"/>
  <c r="H392"/>
  <c r="J392" s="1"/>
  <c r="J98"/>
  <c r="H486" l="1"/>
  <c r="J23"/>
  <c r="H491"/>
  <c r="J491" s="1"/>
  <c r="N110" i="2" s="1"/>
  <c r="J85" i="1"/>
  <c r="J487"/>
  <c r="J513" s="1"/>
  <c r="H496"/>
  <c r="H442"/>
  <c r="J442" s="1"/>
  <c r="J69"/>
  <c r="J174"/>
  <c r="J153"/>
  <c r="H507"/>
  <c r="J149"/>
  <c r="H145"/>
  <c r="H213" s="1"/>
  <c r="J213" s="1"/>
  <c r="J473"/>
  <c r="H493"/>
  <c r="H492"/>
  <c r="J492" s="1"/>
  <c r="N111" i="2" s="1"/>
  <c r="J92" i="1"/>
  <c r="J385"/>
  <c r="H432"/>
  <c r="J432" s="1"/>
  <c r="H425"/>
  <c r="J425" s="1"/>
  <c r="H494"/>
  <c r="J494" s="1"/>
  <c r="N113" i="2" s="1"/>
  <c r="J333" i="1"/>
  <c r="I382"/>
  <c r="J382" s="1"/>
  <c r="H373"/>
  <c r="H382"/>
  <c r="I511"/>
  <c r="H488"/>
  <c r="J488" s="1"/>
  <c r="N107" i="2" s="1"/>
  <c r="H317" i="1"/>
  <c r="J317" s="1"/>
  <c r="J200"/>
  <c r="H96"/>
  <c r="J96" s="1"/>
  <c r="J503"/>
  <c r="N127" i="2" s="1"/>
  <c r="L15" i="3"/>
  <c r="J311" i="1"/>
  <c r="J507"/>
  <c r="N124" i="2" s="1"/>
  <c r="I373" i="1"/>
  <c r="F96"/>
  <c r="F213"/>
  <c r="F194" s="1"/>
  <c r="H205"/>
  <c r="J205" s="1"/>
  <c r="H511"/>
  <c r="J486"/>
  <c r="J495"/>
  <c r="I516"/>
  <c r="F305"/>
  <c r="J47"/>
  <c r="J373"/>
  <c r="H477"/>
  <c r="J477" s="1"/>
  <c r="J145"/>
  <c r="J48"/>
  <c r="J327"/>
  <c r="J381"/>
  <c r="H343"/>
  <c r="H504"/>
  <c r="J504" s="1"/>
  <c r="I496"/>
  <c r="J496" s="1"/>
  <c r="N115" i="2" s="1"/>
  <c r="J485" i="1"/>
  <c r="J498"/>
  <c r="N126" i="2" s="1"/>
  <c r="J372" i="1"/>
  <c r="J368"/>
  <c r="G465"/>
  <c r="G456"/>
  <c r="I318"/>
  <c r="J377"/>
  <c r="J364"/>
  <c r="I343"/>
  <c r="N106" i="2" l="1"/>
  <c r="J493" i="1"/>
  <c r="H512"/>
  <c r="J511"/>
  <c r="F318"/>
  <c r="F456" s="1"/>
  <c r="F465" s="1"/>
  <c r="J510"/>
  <c r="I509"/>
  <c r="J514"/>
  <c r="H509"/>
  <c r="H514"/>
  <c r="I480"/>
  <c r="J516"/>
  <c r="N114" i="2"/>
  <c r="N105"/>
  <c r="I514" i="1"/>
  <c r="I517" s="1"/>
  <c r="N119" i="2"/>
  <c r="H318" i="1"/>
  <c r="H456" s="1"/>
  <c r="H465" s="1"/>
  <c r="H480" s="1"/>
  <c r="J343"/>
  <c r="L510"/>
  <c r="L514" s="1"/>
  <c r="J512" l="1"/>
  <c r="N112" i="2"/>
  <c r="N129" s="1"/>
  <c r="H517" i="1"/>
  <c r="J509"/>
  <c r="J517"/>
  <c r="J456"/>
  <c r="J318"/>
  <c r="J465" l="1"/>
  <c r="J480"/>
</calcChain>
</file>

<file path=xl/sharedStrings.xml><?xml version="1.0" encoding="utf-8"?>
<sst xmlns="http://schemas.openxmlformats.org/spreadsheetml/2006/main" count="736" uniqueCount="310">
  <si>
    <t>КОСГУ</t>
  </si>
  <si>
    <t>КЦСР</t>
  </si>
  <si>
    <t xml:space="preserve">Наименование расходов </t>
  </si>
  <si>
    <t>Заработная плата</t>
  </si>
  <si>
    <t>Начисления на выплаты по оплате труда</t>
  </si>
  <si>
    <t>Интернет</t>
  </si>
  <si>
    <t>Услуги по содержанию имущества</t>
  </si>
  <si>
    <t>Запасные части к а/м</t>
  </si>
  <si>
    <t>Канц.товары</t>
  </si>
  <si>
    <t>Хозяйственные товары</t>
  </si>
  <si>
    <t>телефон 5 тел.*420*12</t>
  </si>
  <si>
    <t>Эл.энергия</t>
  </si>
  <si>
    <t>Химочищенная вода</t>
  </si>
  <si>
    <t>Холодное водоснабжение</t>
  </si>
  <si>
    <t>Перекачка, очистка стоков</t>
  </si>
  <si>
    <t>Т/энергия</t>
  </si>
  <si>
    <t>Предрейсовый м/осмотр</t>
  </si>
  <si>
    <t>Организационные взносы на участие спортсменов в соревнованиях</t>
  </si>
  <si>
    <t>Проживание участников соревнований</t>
  </si>
  <si>
    <t>Дератизация, дезинсекция</t>
  </si>
  <si>
    <t>Информационные услуги системы "Консультанат плюс"</t>
  </si>
  <si>
    <t>Призы, подарки на проведение спортивных мероприятий и организацию летнего отдыха, мероприятия в клубах по месту жительства граждан</t>
  </si>
  <si>
    <t>Ремонт а/транспорта</t>
  </si>
  <si>
    <t>Тех.осмотр а/транспорта</t>
  </si>
  <si>
    <t>Поверка д/электрического инструмента (6 объектов)</t>
  </si>
  <si>
    <t>Поверка д/электрических перчаток (6 объектов)</t>
  </si>
  <si>
    <t>Заправка картриджей</t>
  </si>
  <si>
    <t>Обслуживание и ремонт оргтехники</t>
  </si>
  <si>
    <t>Содержание спортивной площадки, лыжной трассы в "Северном" (грейдеровка)</t>
  </si>
  <si>
    <t>Обучение и комиссионная проверка знаний сотрудников в объеме пожарно-технического минимума</t>
  </si>
  <si>
    <t>Обучение АХП</t>
  </si>
  <si>
    <t>Охранные услуги</t>
  </si>
  <si>
    <t>Питание участников соревнований</t>
  </si>
  <si>
    <t>Вывоз ТБО (Пионерный,43, Пионерный 178, Энергетиков 2, Энергетиков 7, Северный)</t>
  </si>
  <si>
    <t>Содержание, ремонт общедомового имущества (Ровесник 6 м-н)</t>
  </si>
  <si>
    <t>Содержание, ремонт общедомового имущества (общ. 23 п.Дубинино)</t>
  </si>
  <si>
    <t>Страхование жизни пассажиров</t>
  </si>
  <si>
    <t>Зарядка огнетушителей</t>
  </si>
  <si>
    <t>Работа по проверке, проведению линейно-ходовых испытаний, компьютерной диагностике тахографов</t>
  </si>
  <si>
    <t>Поверка огнетушителей</t>
  </si>
  <si>
    <t>Поверка манометров (6 объектов по 3 шт.)</t>
  </si>
  <si>
    <t>Абонентское обслуживание системы "Контур-Экстерн"</t>
  </si>
  <si>
    <t>Обучение электро-тепло безопасности</t>
  </si>
  <si>
    <t>Проведение тех.минимума водителей 3 чел.</t>
  </si>
  <si>
    <t>судейство</t>
  </si>
  <si>
    <t>питание (Выездные мероприятия)</t>
  </si>
  <si>
    <t>Призы</t>
  </si>
  <si>
    <t>Прочие выплаты (суточные водителям)</t>
  </si>
  <si>
    <t xml:space="preserve">проезд членов сборных команд (спортсменов) </t>
  </si>
  <si>
    <t>Транспортные услуги</t>
  </si>
  <si>
    <t>Прочие выплаты (компенсация работникам понесенных затрат)</t>
  </si>
  <si>
    <t>Обращение с твердыми отходами</t>
  </si>
  <si>
    <t>0610085400</t>
  </si>
  <si>
    <t>0610010210</t>
  </si>
  <si>
    <t>0610085410</t>
  </si>
  <si>
    <t>Тех.обслуживание  инженерных сетей Пионерный,43</t>
  </si>
  <si>
    <t>Обязательное страхование гражданской ответственности владельцев транспортных средств а/м IVECO 2ед., а/м Ваз 21074</t>
  </si>
  <si>
    <t>Бутилированная вода (соревнования)</t>
  </si>
  <si>
    <t>Текущий, аварийный ремонт в структурных подразделениях</t>
  </si>
  <si>
    <t>0610088230</t>
  </si>
  <si>
    <t>Проживание сопровождающих</t>
  </si>
  <si>
    <t>Заработная плата  МРОТ</t>
  </si>
  <si>
    <t>организационные взносы на участие спортсменов в соревнованиях</t>
  </si>
  <si>
    <t>Тех.обслуживание АПС и системы оповещения о пожаре:общ 23; с/к Надежда, БВЗ,стадион Энергия,ФОК, Северный 28, пом 1; клуб Ровесник 6 м-н,д 1,пом122; п.Дубинино Комсомольская 28а, Пионерный 43, гараж ул.Заводская 20/5 бокс№9 и №10</t>
  </si>
  <si>
    <t>Тех.обслуживание приборов учета т/э на 7 объектах *1600*8м-в=89600</t>
  </si>
  <si>
    <t>Обслуживание приборов спутникового мониторинга на а/м 2 ед.*700руб*12</t>
  </si>
  <si>
    <t>Обслуживание системы видеонаблюдения: с/к Надежда, БВЗ, стадион Энергия, ФОК</t>
  </si>
  <si>
    <t xml:space="preserve">Сопровождение программного продукта 1С 1800+1188 (Програмное обеспечение BUSgov, сбербанк) </t>
  </si>
  <si>
    <t>0610075110</t>
  </si>
  <si>
    <t xml:space="preserve">Заработная плата  </t>
  </si>
  <si>
    <t>0610085180</t>
  </si>
  <si>
    <t>Прочие услуги итого в т.ч.:</t>
  </si>
  <si>
    <t>Прочие расходы итого в т.ч.: (СПОРТМЕРОПРИЯТИЯ)</t>
  </si>
  <si>
    <t>Увеличение стоимости материальных запасов итого в т.ч.:</t>
  </si>
  <si>
    <t xml:space="preserve">Заработная плата </t>
  </si>
  <si>
    <t>Прочие выплаты итого в т.ч.:</t>
  </si>
  <si>
    <t>Услуги связи итого в т.ч.:</t>
  </si>
  <si>
    <t>Коммунальные услуги итого в т.ч.:</t>
  </si>
  <si>
    <t>Услуги по содержанию имущества итого в т.ч :</t>
  </si>
  <si>
    <t>11 05</t>
  </si>
  <si>
    <t>Городские Мероприятия в том числе:</t>
  </si>
  <si>
    <t>судейство на соревнованиях</t>
  </si>
  <si>
    <t>Наименование расходов</t>
  </si>
  <si>
    <t>11 01</t>
  </si>
  <si>
    <t>11 03</t>
  </si>
  <si>
    <t>Прочие выплаты работникам</t>
  </si>
  <si>
    <t>Услуги связи:</t>
  </si>
  <si>
    <t>Транпортные услуги</t>
  </si>
  <si>
    <t>Работы, услуги по содержанию имущества:</t>
  </si>
  <si>
    <t>Прочие услуги</t>
  </si>
  <si>
    <t>Прочие расходы:</t>
  </si>
  <si>
    <t>Проведение пр 8марта, День защитника отечества, День физкультурника)</t>
  </si>
  <si>
    <t>Увеличение стоимости основных средств</t>
  </si>
  <si>
    <t>Увеличение стоимости материальных запасов</t>
  </si>
  <si>
    <t xml:space="preserve">субсидии на цели не связанные с финансовым обеспечением выполнения </t>
  </si>
  <si>
    <t>муниципального задания на оказание муниципальных услуг</t>
  </si>
  <si>
    <t>КВР</t>
  </si>
  <si>
    <r>
      <t xml:space="preserve"> Сумма расходов на </t>
    </r>
    <r>
      <rPr>
        <b/>
        <sz val="12"/>
        <rFont val="Times New Roman"/>
        <family val="1"/>
        <charset val="204"/>
      </rPr>
      <t xml:space="preserve">2018 год </t>
    </r>
  </si>
  <si>
    <t>130</t>
  </si>
  <si>
    <t>вид расходов</t>
  </si>
  <si>
    <t>Раздел,     подраздел</t>
  </si>
  <si>
    <t>ИТОГО:</t>
  </si>
  <si>
    <t>Сумма расходов на 2018 год</t>
  </si>
  <si>
    <t>ИТОГО по 0610085400:</t>
  </si>
  <si>
    <t>ИТОГО :</t>
  </si>
  <si>
    <t xml:space="preserve">Изменения </t>
  </si>
  <si>
    <t>(+,-)</t>
  </si>
  <si>
    <t>Изменения (+,-)</t>
  </si>
  <si>
    <t>Приобретение спортивной формы</t>
  </si>
  <si>
    <t xml:space="preserve">Канцтовары </t>
  </si>
  <si>
    <t>Освещение стадион Энергия</t>
  </si>
  <si>
    <t>Ремонт стадион "Энергия"</t>
  </si>
  <si>
    <t>06100S4370</t>
  </si>
  <si>
    <t>06100S4200</t>
  </si>
  <si>
    <t>06100S0220</t>
  </si>
  <si>
    <t>ИТОГО по 06100S0220:</t>
  </si>
  <si>
    <t xml:space="preserve">Поверка приборов учета т/э </t>
  </si>
  <si>
    <t>Раздел, подраздел</t>
  </si>
  <si>
    <t>Итого:</t>
  </si>
  <si>
    <t>Всего:</t>
  </si>
  <si>
    <t>Начисления на выплаты по оплате труда:</t>
  </si>
  <si>
    <t>ВСЕГО</t>
  </si>
  <si>
    <t>Канц.товары (бумага)</t>
  </si>
  <si>
    <t>Медикаменты</t>
  </si>
  <si>
    <t>Строительные материалы</t>
  </si>
  <si>
    <t>Прочие услуги итого в т.ч.: (СПОРТМЕРОПРИЯТИЯ)</t>
  </si>
  <si>
    <t>0610010240</t>
  </si>
  <si>
    <t>Социальное пособие и компенсация</t>
  </si>
  <si>
    <t>Увеличение стоимости продуктов питания</t>
  </si>
  <si>
    <t>Командировочные услуги</t>
  </si>
  <si>
    <t>Пени и штрафы</t>
  </si>
  <si>
    <t>Услуги по очистке хоккейной площадке</t>
  </si>
  <si>
    <t>Изготовление карты водителя</t>
  </si>
  <si>
    <t>Организационные взносы на участие спортсменов в соревнованиях клубы</t>
  </si>
  <si>
    <t>Другие экономические санкции</t>
  </si>
  <si>
    <t>Разработка ПСД на текущий ремонт СК "Надежда"</t>
  </si>
  <si>
    <t>Мойка а/транспорта</t>
  </si>
  <si>
    <t>Страхование жизни (спортмероприятия)</t>
  </si>
  <si>
    <t>Судейство на соревнованиях</t>
  </si>
  <si>
    <t>ИТОГО по 0610010240:</t>
  </si>
  <si>
    <t>Страхование жизни спортсменов</t>
  </si>
  <si>
    <t>Спортивные мероприятия (городские)в т.ч.:</t>
  </si>
  <si>
    <t>Г Т О в т.ч :</t>
  </si>
  <si>
    <t>ИТОГО 11 01:</t>
  </si>
  <si>
    <t>ИТОГО 11 03:</t>
  </si>
  <si>
    <t>ИТОГО 11 05:</t>
  </si>
  <si>
    <t>211</t>
  </si>
  <si>
    <t>03350000000610001</t>
  </si>
  <si>
    <t>От приносящей доход деятельности</t>
  </si>
  <si>
    <t>Доходы от пожертвования</t>
  </si>
  <si>
    <t>Питание на соревнованиях</t>
  </si>
  <si>
    <t>Проживание участников соревнований клубы</t>
  </si>
  <si>
    <t>Призы, подарки победителям соревнований</t>
  </si>
  <si>
    <t>Уплата прочих налогов, сборов</t>
  </si>
  <si>
    <t>Прочие расходы</t>
  </si>
  <si>
    <t>03380000000610007</t>
  </si>
  <si>
    <t>03380000000610012</t>
  </si>
  <si>
    <t>Всего по 130:</t>
  </si>
  <si>
    <t>Приобретение спортивного инвентаря</t>
  </si>
  <si>
    <t>Ремонт тахографа</t>
  </si>
  <si>
    <t>Техническое обслуживание эл.установок</t>
  </si>
  <si>
    <t>Обучение пожарно-технический минимум</t>
  </si>
  <si>
    <t>Канцеляярские товары (бумага)</t>
  </si>
  <si>
    <t>Налоги, пошлины и сборы</t>
  </si>
  <si>
    <t xml:space="preserve">Иные выплаты текущего характера </t>
  </si>
  <si>
    <t>Организационные взносы</t>
  </si>
  <si>
    <t>Аптечки соревнования</t>
  </si>
  <si>
    <t>ГСМ (9500 спортмероприятия)</t>
  </si>
  <si>
    <t>03380000000610004</t>
  </si>
  <si>
    <t>Благоустройство сквера "Белый"</t>
  </si>
  <si>
    <t>Организация турнира по мини футболу</t>
  </si>
  <si>
    <t>03380000000610009</t>
  </si>
  <si>
    <t>03380000000610013</t>
  </si>
  <si>
    <t>03380000000610008</t>
  </si>
  <si>
    <t>Доходы от пожертвования (на нужды учреждения, текущий ремонт)</t>
  </si>
  <si>
    <t>Доходы от пожертвования (для поездки спортсменов на универсиаду)</t>
  </si>
  <si>
    <t>Итого по 11 01:</t>
  </si>
  <si>
    <t>Итого по 11 03:</t>
  </si>
  <si>
    <t>Итого по 11 05:</t>
  </si>
  <si>
    <t>Всего по 150:</t>
  </si>
  <si>
    <t>Итого с ГТО</t>
  </si>
  <si>
    <t>Итого с мероприятиями:</t>
  </si>
  <si>
    <t>Итого</t>
  </si>
  <si>
    <t>Текущий ремонт СК "Надежда"</t>
  </si>
  <si>
    <t>ВСЕГО:</t>
  </si>
  <si>
    <t>Итого с ремонтом:</t>
  </si>
  <si>
    <t>Перенос линии эл.передачи</t>
  </si>
  <si>
    <t>Услуги по содержанию имущества в т.ч :</t>
  </si>
  <si>
    <t>Установка устройства плоскостного спортивного сооружения в п. Горячегорск</t>
  </si>
  <si>
    <t xml:space="preserve">Проезд членов сборных команд (спортсменов) </t>
  </si>
  <si>
    <t>Страхование</t>
  </si>
  <si>
    <t>Ремонт СК "Надежда"</t>
  </si>
  <si>
    <t>Устройство плоскостного сооружения в п. Горячегорск</t>
  </si>
  <si>
    <t>0610074180</t>
  </si>
  <si>
    <t>Питание (выездные мероприятия)</t>
  </si>
  <si>
    <t>Работа по замене блока СКЗИ</t>
  </si>
  <si>
    <t xml:space="preserve"> b                                   </t>
  </si>
  <si>
    <t>Спартакиада Совета муниципальных образований Красноярского края</t>
  </si>
  <si>
    <t>Призы, подарки на проведение спортивных мероприятий</t>
  </si>
  <si>
    <t>Профессиональная переподготовка по программе "Техническое обслуживание и ремонт автомобильного транспорта"</t>
  </si>
  <si>
    <t>Профессиональная переподготовка по программе "Организация перевозок и управление на автомобильном транспорте"</t>
  </si>
  <si>
    <t>06100S4180</t>
  </si>
  <si>
    <t>Софинансирование приобритенение спортивного инвентаря</t>
  </si>
  <si>
    <t>06100743700</t>
  </si>
  <si>
    <t>06100074200</t>
  </si>
  <si>
    <t>06100S43700</t>
  </si>
  <si>
    <t>03380000000610014</t>
  </si>
  <si>
    <t>Увеличение стоимости строительных материалов</t>
  </si>
  <si>
    <t>Проведение экспертизы объектов</t>
  </si>
  <si>
    <t>0610010230</t>
  </si>
  <si>
    <t>ИТОГО по 0610010230:</t>
  </si>
  <si>
    <t>06100S0230</t>
  </si>
  <si>
    <t>ИТОГО по 06100S0230:</t>
  </si>
  <si>
    <t>Работа по замене радиаторов в помещении стадиона "Энергия"</t>
  </si>
  <si>
    <t>Разработкаа ПСД на текущий ремонт "БВЗ" п.Дубинино</t>
  </si>
  <si>
    <t>Обследование и техническое заключение состояния строительных конструкций "БВЗ" п.Дубинино</t>
  </si>
  <si>
    <t>0610010380</t>
  </si>
  <si>
    <t>ИТОГО по 0610010380:</t>
  </si>
  <si>
    <t>Содержание, ремонт общедомового имущества Пионерный 43 )</t>
  </si>
  <si>
    <t>УК Восточный</t>
  </si>
  <si>
    <t>Расшифровка бюджета на 2020 год                                                                                                                                                                                                                                к Соглашению о порядке и условиях предоставления субсидии на финансовое обеспечение выполнения муниципального задания на оказание муниципальных услуг МАУ "ЦФСП" г. Шарыпово</t>
  </si>
  <si>
    <t xml:space="preserve">Сумма расходов  на 2020 год </t>
  </si>
  <si>
    <t xml:space="preserve">РАСШИФРОВКА на 2020 год                                                                                                                                                                                                                                                                  поступления от иной  приносящей доход деятельности МАУ "ЦФСП" г. Шарыпово </t>
  </si>
  <si>
    <t>Расшифровка на 2020 год</t>
  </si>
  <si>
    <t>МАУ "ЦФСП"</t>
  </si>
  <si>
    <r>
      <t xml:space="preserve"> Сумма на </t>
    </r>
    <r>
      <rPr>
        <sz val="12"/>
        <rFont val="Times New Roman"/>
        <family val="1"/>
        <charset val="204"/>
      </rPr>
      <t>2020 год (руб.)</t>
    </r>
  </si>
  <si>
    <t>0610010490</t>
  </si>
  <si>
    <t>Мягкий инвентарь</t>
  </si>
  <si>
    <t>Софинансирование установка устройства плоскостного спортивного сооружения</t>
  </si>
  <si>
    <t>Софинансирование текущий ремонт БВЗ п.Дубинино</t>
  </si>
  <si>
    <t>Услуги по содержанию имушества</t>
  </si>
  <si>
    <t>Прочие выплаты</t>
  </si>
  <si>
    <t>Коммунальные услуги</t>
  </si>
  <si>
    <t xml:space="preserve">Прочие выплаты </t>
  </si>
  <si>
    <t>Прочие услуги(СПОРТМЕРОПРИЯТИЯ)</t>
  </si>
  <si>
    <t>Прочие услуги (СПОРТМЕРОПРИЯТИЯ)</t>
  </si>
  <si>
    <t xml:space="preserve">Услуги связи </t>
  </si>
  <si>
    <t xml:space="preserve">Увеличение стоимости материальных запасов </t>
  </si>
  <si>
    <t>Обязательное страхование гражданской ответственности владельцев транспортных средств</t>
  </si>
  <si>
    <t>Страхование жизни пассажирово</t>
  </si>
  <si>
    <t>ИТОГО по 0610010490:</t>
  </si>
  <si>
    <t xml:space="preserve">Канцелярские товары </t>
  </si>
  <si>
    <t xml:space="preserve">к Соглашению о порядке и условиях предоставления </t>
  </si>
  <si>
    <t>Приобретение МФУ к юбилею</t>
  </si>
  <si>
    <t xml:space="preserve">Остаток на 01.01.2020г </t>
  </si>
  <si>
    <t>Сумма на 2020 год (руб.)</t>
  </si>
  <si>
    <t>119</t>
  </si>
  <si>
    <t>112</t>
  </si>
  <si>
    <t>244</t>
  </si>
  <si>
    <t>113</t>
  </si>
  <si>
    <t>853</t>
  </si>
  <si>
    <t>852</t>
  </si>
  <si>
    <t>Изменения +,-</t>
  </si>
  <si>
    <t xml:space="preserve">Сумма на 2020 с учетом изменений </t>
  </si>
  <si>
    <t>150</t>
  </si>
  <si>
    <t>Утройство тренажеров парка Белого</t>
  </si>
  <si>
    <t>Доход от пожертвонвания благоустройства сквера "Белый"</t>
  </si>
  <si>
    <t>Организация турнира по мини-футболу среди школьных команд города и района, посвященного Дню Энергетика</t>
  </si>
  <si>
    <t>Организационный взнос на участие команды филиала "Березовская ГРЭС" ПАО "Юнипро" в Спартакиаде предприятий и организаций г.Шарыпово</t>
  </si>
  <si>
    <t xml:space="preserve">Организационный взнос </t>
  </si>
  <si>
    <t xml:space="preserve">Страхование </t>
  </si>
  <si>
    <t xml:space="preserve">Страхование жизни спортсменов </t>
  </si>
  <si>
    <t>Судейство</t>
  </si>
  <si>
    <t>Оформление спорт зала</t>
  </si>
  <si>
    <t xml:space="preserve">Медикаменты </t>
  </si>
  <si>
    <t>Экономист: Ралко Е.А._____________________</t>
  </si>
  <si>
    <t>Экономист: Ралко Е.А._____________________________</t>
  </si>
  <si>
    <t>Экономист: Ралко Е.А.__________________________</t>
  </si>
  <si>
    <t>0338001105061008</t>
  </si>
  <si>
    <t xml:space="preserve">Вывоз ТКО </t>
  </si>
  <si>
    <t>мун и плат</t>
  </si>
  <si>
    <t>Тех. обслуживание ТП</t>
  </si>
  <si>
    <t>Ремонт освещения зал бокса п.Дубинино</t>
  </si>
  <si>
    <t>Обслуживание тех. Эл/оборудования</t>
  </si>
  <si>
    <t>0610074200</t>
  </si>
  <si>
    <t>Установка устройства плоскостного спортивного сооружения в п. Горячегорск, Текущий ремонт СК Надежда</t>
  </si>
  <si>
    <t>Резерв</t>
  </si>
  <si>
    <t>061001021Р</t>
  </si>
  <si>
    <t>213</t>
  </si>
  <si>
    <t>0610010360</t>
  </si>
  <si>
    <t xml:space="preserve">11 01 </t>
  </si>
  <si>
    <t>Зароботная плата МРОТ</t>
  </si>
  <si>
    <t>Социальные пособия  и компенсации персоналу в денежной форме</t>
  </si>
  <si>
    <t xml:space="preserve">ИТОГО </t>
  </si>
  <si>
    <t>ИТОГО</t>
  </si>
  <si>
    <t>ИТОГО по 0610010210, 061001021Р:</t>
  </si>
  <si>
    <t>ИТОГО по 0610010360:</t>
  </si>
  <si>
    <t>061001036А</t>
  </si>
  <si>
    <t>Зароботная плата</t>
  </si>
  <si>
    <t>ИТОГО по 061001036А:</t>
  </si>
  <si>
    <t>электро-товары</t>
  </si>
  <si>
    <t>строительные материалы</t>
  </si>
  <si>
    <t>042W058530</t>
  </si>
  <si>
    <t>Договор ГПХ на обеспечение санитарно-эпидимиологической безопастности при подговке к проведению общероссийского голосования по вопросам одобрения изменений в Конституцию  Российской Федерации</t>
  </si>
  <si>
    <t>Пенсии, пособия, выплачиваемые работодателями, нанимателями бывшим работникам в денежной форме</t>
  </si>
  <si>
    <t>264</t>
  </si>
  <si>
    <t>Содеражание имущества 1 м-он</t>
  </si>
  <si>
    <t>Возмещение расходов АПС Берлин 16</t>
  </si>
  <si>
    <t>Софинансирование на  установку устройства плоскостного спортивного сооружения</t>
  </si>
  <si>
    <t>Экспертиза готовой ПСД на модернизацию спортивного объекта БВЗ п.Дубинино (капитальный ремонт):</t>
  </si>
  <si>
    <t>0610089130</t>
  </si>
  <si>
    <t>Приобретение бесконтакнтых термометров</t>
  </si>
  <si>
    <t>Формирование земельных участков (межевые работы и постановка на кадастровый учет)</t>
  </si>
  <si>
    <t>Расходы на профилактические мероприятия по предотвращению распространения коронавирусной инфекции, вызванной 2019-nCoV</t>
  </si>
  <si>
    <t>Приобретение спортивных костюмов</t>
  </si>
  <si>
    <t>0610010350</t>
  </si>
  <si>
    <t xml:space="preserve">11 03 </t>
  </si>
  <si>
    <t xml:space="preserve">ИТОГО  по 0610010350 </t>
  </si>
  <si>
    <t>061001035А</t>
  </si>
  <si>
    <t>ИТОГО по 061001035А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</si>
</sst>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0_ ;\-#,##0.00\ "/>
  </numFmts>
  <fonts count="24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16"/>
      <name val="Times New Roman"/>
      <family val="1"/>
      <charset val="204"/>
    </font>
    <font>
      <sz val="16"/>
      <name val="Arial Cyr"/>
      <charset val="204"/>
    </font>
    <font>
      <b/>
      <sz val="16"/>
      <name val="Times New Roman"/>
      <family val="1"/>
      <charset val="204"/>
    </font>
    <font>
      <b/>
      <sz val="16"/>
      <name val="Arial Cyr"/>
      <charset val="204"/>
    </font>
    <font>
      <b/>
      <i/>
      <sz val="16"/>
      <name val="Times New Roman"/>
      <family val="1"/>
      <charset val="204"/>
    </font>
    <font>
      <sz val="18"/>
      <name val="Times New Roman"/>
      <family val="1"/>
      <charset val="204"/>
    </font>
    <font>
      <b/>
      <sz val="10"/>
      <name val="Arial Cyr"/>
      <charset val="204"/>
    </font>
    <font>
      <b/>
      <i/>
      <sz val="10"/>
      <name val="Arial Cyr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0" fontId="2" fillId="0" borderId="0"/>
    <xf numFmtId="43" fontId="1" fillId="0" borderId="0" applyFont="0" applyFill="0" applyBorder="0" applyAlignment="0" applyProtection="0"/>
  </cellStyleXfs>
  <cellXfs count="662">
    <xf numFmtId="0" fontId="0" fillId="0" borderId="0" xfId="0"/>
    <xf numFmtId="4" fontId="0" fillId="0" borderId="0" xfId="0" applyNumberFormat="1"/>
    <xf numFmtId="0" fontId="7" fillId="0" borderId="0" xfId="0" applyFont="1"/>
    <xf numFmtId="0" fontId="6" fillId="0" borderId="0" xfId="0" applyFont="1"/>
    <xf numFmtId="43" fontId="4" fillId="0" borderId="0" xfId="0" applyNumberFormat="1" applyFont="1"/>
    <xf numFmtId="0" fontId="7" fillId="0" borderId="0" xfId="0" applyFont="1" applyAlignment="1">
      <alignment horizontal="center"/>
    </xf>
    <xf numFmtId="43" fontId="7" fillId="0" borderId="0" xfId="0" applyNumberFormat="1" applyFont="1"/>
    <xf numFmtId="0" fontId="9" fillId="0" borderId="0" xfId="0" applyFont="1" applyBorder="1"/>
    <xf numFmtId="0" fontId="10" fillId="0" borderId="0" xfId="0" applyFont="1" applyAlignment="1">
      <alignment vertical="top"/>
    </xf>
    <xf numFmtId="14" fontId="6" fillId="0" borderId="0" xfId="0" applyNumberFormat="1" applyFont="1"/>
    <xf numFmtId="0" fontId="11" fillId="0" borderId="0" xfId="0" applyFont="1"/>
    <xf numFmtId="0" fontId="12" fillId="0" borderId="0" xfId="0" applyFont="1" applyBorder="1"/>
    <xf numFmtId="0" fontId="12" fillId="0" borderId="0" xfId="0" applyFont="1"/>
    <xf numFmtId="0" fontId="13" fillId="2" borderId="1" xfId="1" applyFont="1" applyFill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/>
    </xf>
    <xf numFmtId="49" fontId="11" fillId="0" borderId="1" xfId="1" applyNumberFormat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/>
    </xf>
    <xf numFmtId="0" fontId="11" fillId="0" borderId="1" xfId="1" applyFont="1" applyBorder="1" applyAlignment="1">
      <alignment horizontal="left" vertical="center" wrapText="1"/>
    </xf>
    <xf numFmtId="4" fontId="11" fillId="2" borderId="1" xfId="0" applyNumberFormat="1" applyFont="1" applyFill="1" applyBorder="1" applyAlignment="1">
      <alignment horizontal="center" vertical="center"/>
    </xf>
    <xf numFmtId="49" fontId="13" fillId="0" borderId="1" xfId="1" applyNumberFormat="1" applyFont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/>
    </xf>
    <xf numFmtId="0" fontId="11" fillId="0" borderId="1" xfId="1" applyFont="1" applyFill="1" applyBorder="1" applyAlignment="1">
      <alignment horizontal="left" vertical="center" wrapText="1"/>
    </xf>
    <xf numFmtId="0" fontId="11" fillId="2" borderId="1" xfId="1" applyFont="1" applyFill="1" applyBorder="1" applyAlignment="1">
      <alignment horizontal="left" vertical="center" wrapText="1"/>
    </xf>
    <xf numFmtId="0" fontId="11" fillId="0" borderId="1" xfId="1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49" fontId="13" fillId="0" borderId="1" xfId="0" applyNumberFormat="1" applyFont="1" applyBorder="1"/>
    <xf numFmtId="0" fontId="13" fillId="0" borderId="1" xfId="1" applyFont="1" applyBorder="1" applyAlignment="1">
      <alignment horizontal="center"/>
    </xf>
    <xf numFmtId="0" fontId="0" fillId="0" borderId="0" xfId="0" applyAlignment="1"/>
    <xf numFmtId="4" fontId="11" fillId="0" borderId="1" xfId="0" applyNumberFormat="1" applyFont="1" applyFill="1" applyBorder="1" applyAlignment="1">
      <alignment horizontal="center"/>
    </xf>
    <xf numFmtId="49" fontId="13" fillId="0" borderId="1" xfId="1" applyNumberFormat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 wrapText="1"/>
    </xf>
    <xf numFmtId="14" fontId="6" fillId="0" borderId="0" xfId="0" applyNumberFormat="1" applyFont="1" applyAlignment="1">
      <alignment horizontal="center" vertical="center"/>
    </xf>
    <xf numFmtId="0" fontId="7" fillId="0" borderId="2" xfId="0" applyFont="1" applyBorder="1"/>
    <xf numFmtId="0" fontId="7" fillId="0" borderId="3" xfId="0" applyFont="1" applyBorder="1"/>
    <xf numFmtId="0" fontId="7" fillId="0" borderId="4" xfId="0" applyFont="1" applyFill="1" applyBorder="1"/>
    <xf numFmtId="0" fontId="7" fillId="0" borderId="5" xfId="0" applyFont="1" applyBorder="1"/>
    <xf numFmtId="4" fontId="8" fillId="0" borderId="5" xfId="0" applyNumberFormat="1" applyFont="1" applyBorder="1" applyAlignment="1">
      <alignment horizontal="center" vertical="center"/>
    </xf>
    <xf numFmtId="0" fontId="7" fillId="0" borderId="6" xfId="0" applyFont="1" applyBorder="1"/>
    <xf numFmtId="4" fontId="8" fillId="0" borderId="6" xfId="0" applyNumberFormat="1" applyFont="1" applyBorder="1" applyAlignment="1">
      <alignment horizontal="center" vertical="center"/>
    </xf>
    <xf numFmtId="0" fontId="7" fillId="0" borderId="6" xfId="1" applyFont="1" applyFill="1" applyBorder="1" applyAlignment="1">
      <alignment horizontal="left" vertical="center" wrapText="1"/>
    </xf>
    <xf numFmtId="4" fontId="7" fillId="0" borderId="7" xfId="0" applyNumberFormat="1" applyFont="1" applyBorder="1" applyAlignment="1">
      <alignment horizontal="center" vertical="center"/>
    </xf>
    <xf numFmtId="4" fontId="7" fillId="0" borderId="4" xfId="0" applyNumberFormat="1" applyFont="1" applyBorder="1" applyAlignment="1">
      <alignment horizontal="center" vertical="center"/>
    </xf>
    <xf numFmtId="0" fontId="9" fillId="0" borderId="0" xfId="0" applyFont="1"/>
    <xf numFmtId="0" fontId="9" fillId="3" borderId="8" xfId="0" applyFont="1" applyFill="1" applyBorder="1"/>
    <xf numFmtId="0" fontId="19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left" vertical="center" wrapText="1"/>
    </xf>
    <xf numFmtId="4" fontId="19" fillId="0" borderId="7" xfId="0" applyNumberFormat="1" applyFont="1" applyFill="1" applyBorder="1" applyAlignment="1">
      <alignment horizontal="center" vertical="center"/>
    </xf>
    <xf numFmtId="2" fontId="19" fillId="0" borderId="7" xfId="0" applyNumberFormat="1" applyFont="1" applyFill="1" applyBorder="1" applyAlignment="1">
      <alignment horizontal="center" vertical="center" wrapText="1"/>
    </xf>
    <xf numFmtId="4" fontId="19" fillId="0" borderId="9" xfId="0" applyNumberFormat="1" applyFont="1" applyFill="1" applyBorder="1" applyAlignment="1">
      <alignment horizontal="center" vertical="center"/>
    </xf>
    <xf numFmtId="0" fontId="20" fillId="3" borderId="4" xfId="0" applyFont="1" applyFill="1" applyBorder="1" applyAlignment="1">
      <alignment horizontal="center" vertical="center" wrapText="1"/>
    </xf>
    <xf numFmtId="0" fontId="20" fillId="3" borderId="4" xfId="0" applyFont="1" applyFill="1" applyBorder="1" applyAlignment="1">
      <alignment horizontal="left" vertical="center" wrapText="1"/>
    </xf>
    <xf numFmtId="4" fontId="20" fillId="3" borderId="4" xfId="0" applyNumberFormat="1" applyFont="1" applyFill="1" applyBorder="1" applyAlignment="1">
      <alignment horizontal="center" vertical="center"/>
    </xf>
    <xf numFmtId="4" fontId="20" fillId="3" borderId="10" xfId="0" applyNumberFormat="1" applyFont="1" applyFill="1" applyBorder="1" applyAlignment="1">
      <alignment horizontal="center" vertical="center"/>
    </xf>
    <xf numFmtId="4" fontId="20" fillId="4" borderId="11" xfId="0" applyNumberFormat="1" applyFont="1" applyFill="1" applyBorder="1" applyAlignment="1">
      <alignment horizontal="center" vertical="center"/>
    </xf>
    <xf numFmtId="2" fontId="19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left" vertical="center" wrapText="1"/>
    </xf>
    <xf numFmtId="2" fontId="20" fillId="4" borderId="11" xfId="0" applyNumberFormat="1" applyFont="1" applyFill="1" applyBorder="1" applyAlignment="1">
      <alignment horizontal="center" vertical="center" wrapText="1"/>
    </xf>
    <xf numFmtId="4" fontId="19" fillId="3" borderId="7" xfId="0" applyNumberFormat="1" applyFont="1" applyFill="1" applyBorder="1" applyAlignment="1">
      <alignment horizontal="center" vertical="center"/>
    </xf>
    <xf numFmtId="4" fontId="19" fillId="3" borderId="9" xfId="0" applyNumberFormat="1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/>
    </xf>
    <xf numFmtId="49" fontId="20" fillId="3" borderId="4" xfId="0" applyNumberFormat="1" applyFont="1" applyFill="1" applyBorder="1" applyAlignment="1">
      <alignment horizontal="center" vertical="center" wrapText="1"/>
    </xf>
    <xf numFmtId="2" fontId="20" fillId="3" borderId="4" xfId="0" applyNumberFormat="1" applyFont="1" applyFill="1" applyBorder="1" applyAlignment="1">
      <alignment horizontal="center" vertical="center" wrapText="1"/>
    </xf>
    <xf numFmtId="4" fontId="20" fillId="4" borderId="13" xfId="0" applyNumberFormat="1" applyFont="1" applyFill="1" applyBorder="1" applyAlignment="1">
      <alignment horizontal="center" vertical="center"/>
    </xf>
    <xf numFmtId="4" fontId="20" fillId="5" borderId="5" xfId="0" applyNumberFormat="1" applyFont="1" applyFill="1" applyBorder="1" applyAlignment="1">
      <alignment horizontal="center" vertical="center"/>
    </xf>
    <xf numFmtId="14" fontId="19" fillId="0" borderId="0" xfId="0" applyNumberFormat="1" applyFont="1" applyFill="1" applyBorder="1"/>
    <xf numFmtId="0" fontId="16" fillId="0" borderId="0" xfId="0" applyFont="1" applyBorder="1"/>
    <xf numFmtId="4" fontId="20" fillId="0" borderId="0" xfId="0" applyNumberFormat="1" applyFont="1" applyBorder="1"/>
    <xf numFmtId="4" fontId="9" fillId="0" borderId="0" xfId="0" applyNumberFormat="1" applyFont="1" applyBorder="1"/>
    <xf numFmtId="4" fontId="20" fillId="5" borderId="14" xfId="0" applyNumberFormat="1" applyFont="1" applyFill="1" applyBorder="1" applyAlignment="1">
      <alignment horizontal="center" vertical="center"/>
    </xf>
    <xf numFmtId="4" fontId="10" fillId="0" borderId="0" xfId="0" applyNumberFormat="1" applyFont="1"/>
    <xf numFmtId="0" fontId="9" fillId="0" borderId="8" xfId="0" applyFont="1" applyFill="1" applyBorder="1"/>
    <xf numFmtId="0" fontId="20" fillId="0" borderId="15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4" fontId="20" fillId="0" borderId="7" xfId="0" applyNumberFormat="1" applyFont="1" applyFill="1" applyBorder="1" applyAlignment="1">
      <alignment horizontal="center" vertical="center"/>
    </xf>
    <xf numFmtId="2" fontId="20" fillId="0" borderId="7" xfId="0" applyNumberFormat="1" applyFont="1" applyFill="1" applyBorder="1" applyAlignment="1">
      <alignment horizontal="center" vertical="center" wrapText="1"/>
    </xf>
    <xf numFmtId="4" fontId="20" fillId="0" borderId="9" xfId="0" applyNumberFormat="1" applyFont="1" applyFill="1" applyBorder="1" applyAlignment="1">
      <alignment horizontal="center" vertical="center"/>
    </xf>
    <xf numFmtId="4" fontId="20" fillId="0" borderId="16" xfId="0" applyNumberFormat="1" applyFont="1" applyFill="1" applyBorder="1" applyAlignment="1">
      <alignment horizontal="center" vertical="center"/>
    </xf>
    <xf numFmtId="0" fontId="19" fillId="0" borderId="15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vertical="center"/>
    </xf>
    <xf numFmtId="0" fontId="20" fillId="0" borderId="7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left" vertical="center" wrapText="1"/>
    </xf>
    <xf numFmtId="4" fontId="20" fillId="0" borderId="7" xfId="0" applyNumberFormat="1" applyFont="1" applyFill="1" applyBorder="1" applyAlignment="1">
      <alignment horizontal="center" vertical="center" wrapText="1"/>
    </xf>
    <xf numFmtId="4" fontId="20" fillId="0" borderId="18" xfId="0" applyNumberFormat="1" applyFont="1" applyFill="1" applyBorder="1" applyAlignment="1">
      <alignment horizontal="center" vertical="center"/>
    </xf>
    <xf numFmtId="4" fontId="20" fillId="0" borderId="1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/>
    <xf numFmtId="4" fontId="19" fillId="0" borderId="1" xfId="0" applyNumberFormat="1" applyFont="1" applyFill="1" applyBorder="1" applyAlignment="1">
      <alignment horizontal="center" vertical="center" wrapText="1"/>
    </xf>
    <xf numFmtId="0" fontId="5" fillId="0" borderId="12" xfId="0" applyFont="1" applyFill="1" applyBorder="1"/>
    <xf numFmtId="0" fontId="20" fillId="0" borderId="19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left" vertical="center" wrapText="1"/>
    </xf>
    <xf numFmtId="4" fontId="20" fillId="0" borderId="1" xfId="0" applyNumberFormat="1" applyFont="1" applyFill="1" applyBorder="1" applyAlignment="1">
      <alignment horizontal="center" vertical="center"/>
    </xf>
    <xf numFmtId="2" fontId="20" fillId="0" borderId="1" xfId="0" applyNumberFormat="1" applyFont="1" applyFill="1" applyBorder="1" applyAlignment="1">
      <alignment horizontal="center" vertical="center" wrapText="1"/>
    </xf>
    <xf numFmtId="4" fontId="20" fillId="0" borderId="10" xfId="0" applyNumberFormat="1" applyFont="1" applyFill="1" applyBorder="1" applyAlignment="1">
      <alignment horizontal="center" vertical="center"/>
    </xf>
    <xf numFmtId="0" fontId="9" fillId="0" borderId="12" xfId="0" applyFont="1" applyFill="1" applyBorder="1"/>
    <xf numFmtId="0" fontId="19" fillId="0" borderId="19" xfId="0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left" vertical="center" wrapText="1"/>
    </xf>
    <xf numFmtId="4" fontId="19" fillId="0" borderId="1" xfId="0" applyNumberFormat="1" applyFont="1" applyFill="1" applyBorder="1" applyAlignment="1">
      <alignment horizontal="center" vertical="center"/>
    </xf>
    <xf numFmtId="4" fontId="19" fillId="0" borderId="10" xfId="0" applyNumberFormat="1" applyFont="1" applyFill="1" applyBorder="1" applyAlignment="1">
      <alignment horizontal="center" vertical="center"/>
    </xf>
    <xf numFmtId="49" fontId="19" fillId="3" borderId="15" xfId="0" applyNumberFormat="1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left" vertical="center" wrapText="1"/>
    </xf>
    <xf numFmtId="2" fontId="19" fillId="3" borderId="1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/>
    </xf>
    <xf numFmtId="43" fontId="13" fillId="2" borderId="1" xfId="2" applyFont="1" applyFill="1" applyBorder="1" applyAlignment="1">
      <alignment vertical="center"/>
    </xf>
    <xf numFmtId="4" fontId="13" fillId="0" borderId="1" xfId="0" applyNumberFormat="1" applyFont="1" applyFill="1" applyBorder="1" applyAlignment="1">
      <alignment horizontal="center"/>
    </xf>
    <xf numFmtId="4" fontId="13" fillId="0" borderId="1" xfId="0" applyNumberFormat="1" applyFont="1" applyBorder="1" applyAlignment="1">
      <alignment horizontal="center"/>
    </xf>
    <xf numFmtId="4" fontId="13" fillId="6" borderId="1" xfId="0" applyNumberFormat="1" applyFont="1" applyFill="1" applyBorder="1" applyAlignment="1">
      <alignment horizontal="center" vertical="center"/>
    </xf>
    <xf numFmtId="4" fontId="13" fillId="6" borderId="1" xfId="0" applyNumberFormat="1" applyFont="1" applyFill="1" applyBorder="1" applyAlignment="1">
      <alignment horizontal="center"/>
    </xf>
    <xf numFmtId="4" fontId="13" fillId="7" borderId="1" xfId="0" applyNumberFormat="1" applyFont="1" applyFill="1" applyBorder="1" applyAlignment="1">
      <alignment horizontal="center"/>
    </xf>
    <xf numFmtId="43" fontId="13" fillId="8" borderId="1" xfId="0" applyNumberFormat="1" applyFont="1" applyFill="1" applyBorder="1" applyAlignment="1">
      <alignment horizontal="center" vertical="center"/>
    </xf>
    <xf numFmtId="0" fontId="13" fillId="0" borderId="1" xfId="1" applyFont="1" applyBorder="1" applyAlignment="1">
      <alignment horizontal="left" vertical="center" wrapText="1"/>
    </xf>
    <xf numFmtId="4" fontId="13" fillId="2" borderId="20" xfId="0" applyNumberFormat="1" applyFont="1" applyFill="1" applyBorder="1" applyAlignment="1">
      <alignment horizontal="center" vertical="center"/>
    </xf>
    <xf numFmtId="4" fontId="11" fillId="0" borderId="20" xfId="0" applyNumberFormat="1" applyFont="1" applyFill="1" applyBorder="1" applyAlignment="1">
      <alignment horizontal="center"/>
    </xf>
    <xf numFmtId="49" fontId="13" fillId="2" borderId="1" xfId="1" applyNumberFormat="1" applyFont="1" applyFill="1" applyBorder="1" applyAlignment="1">
      <alignment horizontal="center" vertical="center" wrapText="1"/>
    </xf>
    <xf numFmtId="4" fontId="13" fillId="4" borderId="1" xfId="0" applyNumberFormat="1" applyFont="1" applyFill="1" applyBorder="1" applyAlignment="1">
      <alignment horizontal="center" vertical="center"/>
    </xf>
    <xf numFmtId="49" fontId="13" fillId="0" borderId="1" xfId="1" applyNumberFormat="1" applyFont="1" applyBorder="1" applyAlignment="1">
      <alignment horizontal="center" wrapText="1"/>
    </xf>
    <xf numFmtId="0" fontId="13" fillId="2" borderId="1" xfId="1" applyFont="1" applyFill="1" applyBorder="1" applyAlignment="1">
      <alignment horizontal="center" wrapText="1"/>
    </xf>
    <xf numFmtId="4" fontId="13" fillId="0" borderId="1" xfId="0" applyNumberFormat="1" applyFont="1" applyBorder="1" applyAlignment="1">
      <alignment horizontal="center" vertical="center"/>
    </xf>
    <xf numFmtId="4" fontId="13" fillId="0" borderId="1" xfId="0" applyNumberFormat="1" applyFont="1" applyFill="1" applyBorder="1" applyAlignment="1">
      <alignment horizontal="center" vertical="center"/>
    </xf>
    <xf numFmtId="43" fontId="13" fillId="2" borderId="1" xfId="2" applyFont="1" applyFill="1" applyBorder="1" applyAlignment="1">
      <alignment horizontal="center" vertical="center"/>
    </xf>
    <xf numFmtId="0" fontId="13" fillId="6" borderId="1" xfId="1" applyFont="1" applyFill="1" applyBorder="1" applyAlignment="1">
      <alignment horizontal="center" vertical="center" wrapText="1"/>
    </xf>
    <xf numFmtId="0" fontId="11" fillId="6" borderId="1" xfId="0" applyFont="1" applyFill="1" applyBorder="1"/>
    <xf numFmtId="0" fontId="13" fillId="6" borderId="1" xfId="0" applyFont="1" applyFill="1" applyBorder="1"/>
    <xf numFmtId="4" fontId="11" fillId="0" borderId="1" xfId="0" applyNumberFormat="1" applyFont="1" applyFill="1" applyBorder="1" applyAlignment="1">
      <alignment horizontal="center" vertical="center"/>
    </xf>
    <xf numFmtId="4" fontId="20" fillId="2" borderId="1" xfId="0" applyNumberFormat="1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/>
    </xf>
    <xf numFmtId="4" fontId="20" fillId="0" borderId="21" xfId="0" applyNumberFormat="1" applyFont="1" applyFill="1" applyBorder="1" applyAlignment="1">
      <alignment horizontal="center" vertical="center"/>
    </xf>
    <xf numFmtId="4" fontId="20" fillId="0" borderId="22" xfId="0" applyNumberFormat="1" applyFont="1" applyFill="1" applyBorder="1" applyAlignment="1">
      <alignment horizontal="center" vertical="center"/>
    </xf>
    <xf numFmtId="0" fontId="5" fillId="0" borderId="0" xfId="0" applyFont="1"/>
    <xf numFmtId="164" fontId="13" fillId="2" borderId="1" xfId="2" applyNumberFormat="1" applyFont="1" applyFill="1" applyBorder="1" applyAlignment="1">
      <alignment horizontal="center" vertical="center"/>
    </xf>
    <xf numFmtId="0" fontId="13" fillId="2" borderId="1" xfId="1" applyFont="1" applyFill="1" applyBorder="1" applyAlignment="1">
      <alignment horizontal="left" vertical="center" wrapText="1"/>
    </xf>
    <xf numFmtId="0" fontId="17" fillId="0" borderId="0" xfId="0" applyFont="1"/>
    <xf numFmtId="0" fontId="0" fillId="4" borderId="0" xfId="0" applyFill="1"/>
    <xf numFmtId="0" fontId="13" fillId="9" borderId="1" xfId="1" applyFont="1" applyFill="1" applyBorder="1" applyAlignment="1">
      <alignment horizontal="center" vertical="center" wrapText="1"/>
    </xf>
    <xf numFmtId="0" fontId="0" fillId="9" borderId="0" xfId="0" applyFill="1"/>
    <xf numFmtId="4" fontId="13" fillId="9" borderId="1" xfId="0" applyNumberFormat="1" applyFont="1" applyFill="1" applyBorder="1" applyAlignment="1">
      <alignment horizontal="center"/>
    </xf>
    <xf numFmtId="0" fontId="13" fillId="3" borderId="1" xfId="1" applyFont="1" applyFill="1" applyBorder="1" applyAlignment="1">
      <alignment horizontal="center" vertical="center" wrapText="1"/>
    </xf>
    <xf numFmtId="4" fontId="13" fillId="3" borderId="1" xfId="0" applyNumberFormat="1" applyFont="1" applyFill="1" applyBorder="1" applyAlignment="1">
      <alignment horizontal="center"/>
    </xf>
    <xf numFmtId="0" fontId="0" fillId="3" borderId="0" xfId="0" applyFill="1"/>
    <xf numFmtId="0" fontId="13" fillId="10" borderId="1" xfId="1" applyFont="1" applyFill="1" applyBorder="1" applyAlignment="1">
      <alignment horizontal="center" vertical="center" wrapText="1"/>
    </xf>
    <xf numFmtId="4" fontId="13" fillId="10" borderId="1" xfId="0" applyNumberFormat="1" applyFont="1" applyFill="1" applyBorder="1" applyAlignment="1">
      <alignment horizontal="center" vertical="center"/>
    </xf>
    <xf numFmtId="0" fontId="0" fillId="10" borderId="0" xfId="0" applyFill="1"/>
    <xf numFmtId="0" fontId="11" fillId="10" borderId="1" xfId="1" applyFont="1" applyFill="1" applyBorder="1" applyAlignment="1">
      <alignment horizontal="center" vertical="center" wrapText="1"/>
    </xf>
    <xf numFmtId="4" fontId="13" fillId="10" borderId="1" xfId="0" applyNumberFormat="1" applyFont="1" applyFill="1" applyBorder="1" applyAlignment="1">
      <alignment horizontal="center"/>
    </xf>
    <xf numFmtId="0" fontId="13" fillId="11" borderId="1" xfId="1" applyFont="1" applyFill="1" applyBorder="1" applyAlignment="1">
      <alignment horizontal="center" vertical="center" wrapText="1"/>
    </xf>
    <xf numFmtId="0" fontId="13" fillId="11" borderId="1" xfId="1" applyFont="1" applyFill="1" applyBorder="1" applyAlignment="1">
      <alignment horizontal="left" vertical="center" wrapText="1"/>
    </xf>
    <xf numFmtId="4" fontId="11" fillId="11" borderId="1" xfId="0" applyNumberFormat="1" applyFont="1" applyFill="1" applyBorder="1" applyAlignment="1">
      <alignment horizontal="center"/>
    </xf>
    <xf numFmtId="0" fontId="0" fillId="11" borderId="0" xfId="0" applyFill="1"/>
    <xf numFmtId="164" fontId="13" fillId="8" borderId="1" xfId="0" applyNumberFormat="1" applyFont="1" applyFill="1" applyBorder="1" applyAlignment="1">
      <alignment horizontal="center" vertical="center"/>
    </xf>
    <xf numFmtId="0" fontId="13" fillId="6" borderId="1" xfId="0" applyFont="1" applyFill="1" applyBorder="1" applyAlignment="1">
      <alignment horizontal="left" vertical="center"/>
    </xf>
    <xf numFmtId="0" fontId="13" fillId="4" borderId="1" xfId="0" applyFont="1" applyFill="1" applyBorder="1"/>
    <xf numFmtId="0" fontId="17" fillId="4" borderId="0" xfId="0" applyFont="1" applyFill="1"/>
    <xf numFmtId="0" fontId="3" fillId="12" borderId="0" xfId="0" applyFont="1" applyFill="1"/>
    <xf numFmtId="4" fontId="13" fillId="2" borderId="1" xfId="0" applyNumberFormat="1" applyFont="1" applyFill="1" applyBorder="1" applyAlignment="1">
      <alignment horizontal="center" vertical="center"/>
    </xf>
    <xf numFmtId="4" fontId="13" fillId="2" borderId="1" xfId="0" applyNumberFormat="1" applyFont="1" applyFill="1" applyBorder="1" applyAlignment="1">
      <alignment horizontal="center"/>
    </xf>
    <xf numFmtId="0" fontId="12" fillId="4" borderId="0" xfId="0" applyFont="1" applyFill="1"/>
    <xf numFmtId="49" fontId="13" fillId="11" borderId="0" xfId="1" applyNumberFormat="1" applyFont="1" applyFill="1" applyBorder="1" applyAlignment="1">
      <alignment horizontal="left" wrapText="1"/>
    </xf>
    <xf numFmtId="0" fontId="13" fillId="11" borderId="1" xfId="0" applyFont="1" applyFill="1" applyBorder="1" applyAlignment="1">
      <alignment horizontal="center" vertical="center"/>
    </xf>
    <xf numFmtId="4" fontId="13" fillId="11" borderId="1" xfId="0" applyNumberFormat="1" applyFont="1" applyFill="1" applyBorder="1" applyAlignment="1">
      <alignment horizontal="center" vertical="center"/>
    </xf>
    <xf numFmtId="0" fontId="12" fillId="11" borderId="0" xfId="0" applyFont="1" applyFill="1" applyBorder="1" applyAlignment="1"/>
    <xf numFmtId="0" fontId="13" fillId="11" borderId="1" xfId="0" applyFont="1" applyFill="1" applyBorder="1" applyAlignment="1">
      <alignment horizontal="left" vertical="center" wrapText="1"/>
    </xf>
    <xf numFmtId="0" fontId="13" fillId="11" borderId="1" xfId="0" applyFont="1" applyFill="1" applyBorder="1" applyAlignment="1"/>
    <xf numFmtId="49" fontId="13" fillId="11" borderId="0" xfId="1" applyNumberFormat="1" applyFont="1" applyFill="1" applyBorder="1" applyAlignment="1">
      <alignment horizontal="center" vertical="center" wrapText="1"/>
    </xf>
    <xf numFmtId="0" fontId="13" fillId="11" borderId="1" xfId="0" applyFont="1" applyFill="1" applyBorder="1"/>
    <xf numFmtId="0" fontId="12" fillId="11" borderId="0" xfId="0" applyFont="1" applyFill="1" applyBorder="1"/>
    <xf numFmtId="0" fontId="12" fillId="11" borderId="0" xfId="0" applyFont="1" applyFill="1"/>
    <xf numFmtId="164" fontId="13" fillId="11" borderId="1" xfId="0" applyNumberFormat="1" applyFont="1" applyFill="1" applyBorder="1" applyAlignment="1">
      <alignment horizontal="center" vertical="center"/>
    </xf>
    <xf numFmtId="0" fontId="13" fillId="0" borderId="23" xfId="0" applyFont="1" applyBorder="1"/>
    <xf numFmtId="0" fontId="13" fillId="0" borderId="0" xfId="0" applyFont="1" applyBorder="1"/>
    <xf numFmtId="49" fontId="13" fillId="9" borderId="1" xfId="1" applyNumberFormat="1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21" xfId="0" applyFont="1" applyFill="1" applyBorder="1" applyAlignment="1">
      <alignment horizontal="center" vertical="center" wrapText="1"/>
    </xf>
    <xf numFmtId="49" fontId="13" fillId="2" borderId="8" xfId="1" applyNumberFormat="1" applyFont="1" applyFill="1" applyBorder="1" applyAlignment="1">
      <alignment horizontal="center" vertical="center" wrapText="1"/>
    </xf>
    <xf numFmtId="4" fontId="13" fillId="2" borderId="16" xfId="0" applyNumberFormat="1" applyFont="1" applyFill="1" applyBorder="1" applyAlignment="1">
      <alignment horizontal="center"/>
    </xf>
    <xf numFmtId="49" fontId="11" fillId="0" borderId="8" xfId="1" applyNumberFormat="1" applyFont="1" applyBorder="1" applyAlignment="1">
      <alignment horizontal="center" vertical="center" wrapText="1"/>
    </xf>
    <xf numFmtId="49" fontId="13" fillId="0" borderId="8" xfId="1" applyNumberFormat="1" applyFont="1" applyBorder="1" applyAlignment="1">
      <alignment horizontal="center" vertical="center" wrapText="1"/>
    </xf>
    <xf numFmtId="49" fontId="13" fillId="0" borderId="8" xfId="1" applyNumberFormat="1" applyFont="1" applyBorder="1" applyAlignment="1">
      <alignment horizontal="center" wrapText="1"/>
    </xf>
    <xf numFmtId="4" fontId="13" fillId="10" borderId="16" xfId="0" applyNumberFormat="1" applyFont="1" applyFill="1" applyBorder="1" applyAlignment="1">
      <alignment horizontal="center"/>
    </xf>
    <xf numFmtId="4" fontId="13" fillId="9" borderId="16" xfId="0" applyNumberFormat="1" applyFont="1" applyFill="1" applyBorder="1" applyAlignment="1">
      <alignment horizontal="center"/>
    </xf>
    <xf numFmtId="49" fontId="13" fillId="0" borderId="8" xfId="1" applyNumberFormat="1" applyFont="1" applyFill="1" applyBorder="1" applyAlignment="1">
      <alignment horizontal="center" vertical="center" wrapText="1"/>
    </xf>
    <xf numFmtId="0" fontId="0" fillId="11" borderId="8" xfId="0" applyFill="1" applyBorder="1"/>
    <xf numFmtId="0" fontId="11" fillId="6" borderId="8" xfId="0" applyFont="1" applyFill="1" applyBorder="1"/>
    <xf numFmtId="4" fontId="13" fillId="6" borderId="16" xfId="0" applyNumberFormat="1" applyFont="1" applyFill="1" applyBorder="1" applyAlignment="1">
      <alignment horizontal="center"/>
    </xf>
    <xf numFmtId="49" fontId="13" fillId="0" borderId="8" xfId="0" applyNumberFormat="1" applyFont="1" applyBorder="1" applyAlignment="1">
      <alignment horizontal="center"/>
    </xf>
    <xf numFmtId="49" fontId="13" fillId="0" borderId="8" xfId="0" applyNumberFormat="1" applyFont="1" applyBorder="1"/>
    <xf numFmtId="2" fontId="19" fillId="0" borderId="4" xfId="0" applyNumberFormat="1" applyFont="1" applyFill="1" applyBorder="1" applyAlignment="1">
      <alignment horizontal="center" vertical="center" wrapText="1"/>
    </xf>
    <xf numFmtId="4" fontId="20" fillId="2" borderId="7" xfId="0" applyNumberFormat="1" applyFont="1" applyFill="1" applyBorder="1" applyAlignment="1">
      <alignment horizontal="center" vertical="center"/>
    </xf>
    <xf numFmtId="4" fontId="20" fillId="4" borderId="11" xfId="0" applyNumberFormat="1" applyFont="1" applyFill="1" applyBorder="1" applyAlignment="1">
      <alignment horizontal="center" vertical="center" wrapText="1"/>
    </xf>
    <xf numFmtId="4" fontId="20" fillId="2" borderId="7" xfId="0" applyNumberFormat="1" applyFont="1" applyFill="1" applyBorder="1" applyAlignment="1">
      <alignment horizontal="center" vertical="center" wrapText="1"/>
    </xf>
    <xf numFmtId="0" fontId="20" fillId="2" borderId="7" xfId="0" applyFont="1" applyFill="1" applyBorder="1" applyAlignment="1">
      <alignment horizontal="center" vertical="center" wrapText="1"/>
    </xf>
    <xf numFmtId="0" fontId="20" fillId="2" borderId="7" xfId="0" applyFont="1" applyFill="1" applyBorder="1" applyAlignment="1">
      <alignment horizontal="left" vertical="center" wrapText="1"/>
    </xf>
    <xf numFmtId="2" fontId="20" fillId="2" borderId="7" xfId="0" applyNumberFormat="1" applyFont="1" applyFill="1" applyBorder="1" applyAlignment="1">
      <alignment horizontal="center" vertical="center" wrapText="1"/>
    </xf>
    <xf numFmtId="4" fontId="20" fillId="2" borderId="9" xfId="0" applyNumberFormat="1" applyFont="1" applyFill="1" applyBorder="1" applyAlignment="1">
      <alignment horizontal="center" vertical="center"/>
    </xf>
    <xf numFmtId="4" fontId="20" fillId="2" borderId="16" xfId="0" applyNumberFormat="1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49" fontId="20" fillId="2" borderId="15" xfId="0" applyNumberFormat="1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left" vertical="center" wrapText="1"/>
    </xf>
    <xf numFmtId="4" fontId="20" fillId="2" borderId="1" xfId="0" applyNumberFormat="1" applyFont="1" applyFill="1" applyBorder="1" applyAlignment="1">
      <alignment horizontal="center" vertical="center" wrapText="1"/>
    </xf>
    <xf numFmtId="0" fontId="9" fillId="2" borderId="8" xfId="0" applyFont="1" applyFill="1" applyBorder="1"/>
    <xf numFmtId="49" fontId="19" fillId="2" borderId="15" xfId="0" applyNumberFormat="1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left" vertical="center" wrapText="1"/>
    </xf>
    <xf numFmtId="4" fontId="19" fillId="2" borderId="1" xfId="0" applyNumberFormat="1" applyFont="1" applyFill="1" applyBorder="1" applyAlignment="1">
      <alignment horizontal="center" vertical="center" wrapText="1"/>
    </xf>
    <xf numFmtId="4" fontId="19" fillId="2" borderId="7" xfId="0" applyNumberFormat="1" applyFont="1" applyFill="1" applyBorder="1" applyAlignment="1">
      <alignment horizontal="center" vertical="center"/>
    </xf>
    <xf numFmtId="2" fontId="19" fillId="2" borderId="1" xfId="0" applyNumberFormat="1" applyFont="1" applyFill="1" applyBorder="1" applyAlignment="1">
      <alignment horizontal="center" vertical="center" wrapText="1"/>
    </xf>
    <xf numFmtId="4" fontId="19" fillId="2" borderId="9" xfId="0" applyNumberFormat="1" applyFont="1" applyFill="1" applyBorder="1" applyAlignment="1">
      <alignment horizontal="center" vertical="center"/>
    </xf>
    <xf numFmtId="4" fontId="19" fillId="2" borderId="16" xfId="0" applyNumberFormat="1" applyFont="1" applyFill="1" applyBorder="1" applyAlignment="1">
      <alignment horizontal="center" vertical="center"/>
    </xf>
    <xf numFmtId="0" fontId="20" fillId="2" borderId="4" xfId="0" applyFont="1" applyFill="1" applyBorder="1" applyAlignment="1">
      <alignment horizontal="left" vertical="center" wrapText="1"/>
    </xf>
    <xf numFmtId="0" fontId="20" fillId="2" borderId="4" xfId="0" applyFont="1" applyFill="1" applyBorder="1" applyAlignment="1">
      <alignment horizontal="center" vertical="center" wrapText="1"/>
    </xf>
    <xf numFmtId="4" fontId="20" fillId="2" borderId="18" xfId="0" applyNumberFormat="1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left"/>
    </xf>
    <xf numFmtId="4" fontId="20" fillId="0" borderId="24" xfId="0" applyNumberFormat="1" applyFont="1" applyFill="1" applyBorder="1" applyAlignment="1">
      <alignment horizontal="center" vertical="center"/>
    </xf>
    <xf numFmtId="49" fontId="20" fillId="0" borderId="15" xfId="0" applyNumberFormat="1" applyFont="1" applyFill="1" applyBorder="1" applyAlignment="1">
      <alignment horizontal="center" vertical="center" wrapText="1"/>
    </xf>
    <xf numFmtId="49" fontId="19" fillId="0" borderId="15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/>
    </xf>
    <xf numFmtId="49" fontId="20" fillId="0" borderId="25" xfId="0" applyNumberFormat="1" applyFont="1" applyFill="1" applyBorder="1" applyAlignment="1">
      <alignment horizontal="center" vertical="center" wrapText="1"/>
    </xf>
    <xf numFmtId="4" fontId="19" fillId="0" borderId="7" xfId="0" applyNumberFormat="1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vertical="center"/>
    </xf>
    <xf numFmtId="4" fontId="20" fillId="2" borderId="26" xfId="0" applyNumberFormat="1" applyFont="1" applyFill="1" applyBorder="1" applyAlignment="1">
      <alignment horizontal="center" vertical="center"/>
    </xf>
    <xf numFmtId="0" fontId="9" fillId="2" borderId="12" xfId="0" applyFont="1" applyFill="1" applyBorder="1"/>
    <xf numFmtId="49" fontId="20" fillId="2" borderId="19" xfId="0" applyNumberFormat="1" applyFont="1" applyFill="1" applyBorder="1" applyAlignment="1">
      <alignment horizontal="center" vertical="center" wrapText="1"/>
    </xf>
    <xf numFmtId="2" fontId="20" fillId="2" borderId="6" xfId="0" applyNumberFormat="1" applyFont="1" applyFill="1" applyBorder="1" applyAlignment="1">
      <alignment horizontal="center" vertical="center" wrapText="1"/>
    </xf>
    <xf numFmtId="4" fontId="20" fillId="2" borderId="10" xfId="0" applyNumberFormat="1" applyFont="1" applyFill="1" applyBorder="1" applyAlignment="1">
      <alignment horizontal="center" vertical="center"/>
    </xf>
    <xf numFmtId="4" fontId="20" fillId="2" borderId="27" xfId="0" applyNumberFormat="1" applyFont="1" applyFill="1" applyBorder="1" applyAlignment="1">
      <alignment horizontal="center" vertical="center"/>
    </xf>
    <xf numFmtId="49" fontId="20" fillId="2" borderId="1" xfId="0" applyNumberFormat="1" applyFont="1" applyFill="1" applyBorder="1" applyAlignment="1">
      <alignment horizontal="center" vertical="center" wrapText="1"/>
    </xf>
    <xf numFmtId="2" fontId="19" fillId="2" borderId="7" xfId="0" applyNumberFormat="1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/>
    </xf>
    <xf numFmtId="49" fontId="20" fillId="2" borderId="4" xfId="0" applyNumberFormat="1" applyFont="1" applyFill="1" applyBorder="1" applyAlignment="1">
      <alignment horizontal="center" vertical="center" wrapText="1"/>
    </xf>
    <xf numFmtId="4" fontId="20" fillId="2" borderId="28" xfId="0" applyNumberFormat="1" applyFont="1" applyFill="1" applyBorder="1" applyAlignment="1">
      <alignment horizontal="center" vertical="center"/>
    </xf>
    <xf numFmtId="2" fontId="20" fillId="2" borderId="28" xfId="0" applyNumberFormat="1" applyFont="1" applyFill="1" applyBorder="1" applyAlignment="1">
      <alignment horizontal="center" vertical="center" wrapText="1"/>
    </xf>
    <xf numFmtId="4" fontId="20" fillId="2" borderId="29" xfId="0" applyNumberFormat="1" applyFont="1" applyFill="1" applyBorder="1" applyAlignment="1">
      <alignment horizontal="center" vertical="center"/>
    </xf>
    <xf numFmtId="4" fontId="20" fillId="2" borderId="4" xfId="0" applyNumberFormat="1" applyFont="1" applyFill="1" applyBorder="1" applyAlignment="1">
      <alignment horizontal="center" vertical="center" wrapText="1"/>
    </xf>
    <xf numFmtId="0" fontId="19" fillId="2" borderId="4" xfId="0" applyFont="1" applyFill="1" applyBorder="1" applyAlignment="1">
      <alignment horizontal="left" vertical="center" wrapText="1"/>
    </xf>
    <xf numFmtId="4" fontId="19" fillId="2" borderId="10" xfId="0" applyNumberFormat="1" applyFont="1" applyFill="1" applyBorder="1" applyAlignment="1">
      <alignment horizontal="center" vertical="center"/>
    </xf>
    <xf numFmtId="49" fontId="20" fillId="2" borderId="25" xfId="0" applyNumberFormat="1" applyFont="1" applyFill="1" applyBorder="1" applyAlignment="1">
      <alignment horizontal="center" vertical="center" wrapText="1"/>
    </xf>
    <xf numFmtId="0" fontId="19" fillId="2" borderId="4" xfId="0" applyFont="1" applyFill="1" applyBorder="1" applyAlignment="1">
      <alignment horizontal="center" vertical="center" wrapText="1"/>
    </xf>
    <xf numFmtId="0" fontId="5" fillId="2" borderId="12" xfId="0" applyFont="1" applyFill="1" applyBorder="1"/>
    <xf numFmtId="2" fontId="20" fillId="2" borderId="1" xfId="0" applyNumberFormat="1" applyFont="1" applyFill="1" applyBorder="1" applyAlignment="1">
      <alignment horizontal="center" vertical="center" wrapText="1"/>
    </xf>
    <xf numFmtId="4" fontId="19" fillId="2" borderId="4" xfId="0" applyNumberFormat="1" applyFont="1" applyFill="1" applyBorder="1" applyAlignment="1">
      <alignment horizontal="center" vertical="center" wrapText="1"/>
    </xf>
    <xf numFmtId="2" fontId="19" fillId="2" borderId="6" xfId="0" applyNumberFormat="1" applyFont="1" applyFill="1" applyBorder="1" applyAlignment="1">
      <alignment horizontal="center" vertical="center" wrapText="1"/>
    </xf>
    <xf numFmtId="4" fontId="19" fillId="2" borderId="24" xfId="0" applyNumberFormat="1" applyFont="1" applyFill="1" applyBorder="1" applyAlignment="1">
      <alignment horizontal="center" vertical="center"/>
    </xf>
    <xf numFmtId="4" fontId="20" fillId="2" borderId="28" xfId="0" applyNumberFormat="1" applyFont="1" applyFill="1" applyBorder="1" applyAlignment="1">
      <alignment horizontal="center" vertical="center" wrapText="1"/>
    </xf>
    <xf numFmtId="0" fontId="7" fillId="4" borderId="11" xfId="0" applyFont="1" applyFill="1" applyBorder="1"/>
    <xf numFmtId="4" fontId="8" fillId="4" borderId="11" xfId="0" applyNumberFormat="1" applyFont="1" applyFill="1" applyBorder="1" applyAlignment="1">
      <alignment horizontal="center" vertical="center"/>
    </xf>
    <xf numFmtId="0" fontId="7" fillId="0" borderId="6" xfId="1" applyFont="1" applyBorder="1" applyAlignment="1">
      <alignment horizontal="left" vertical="center" wrapText="1"/>
    </xf>
    <xf numFmtId="4" fontId="7" fillId="0" borderId="6" xfId="0" applyNumberFormat="1" applyFont="1" applyBorder="1" applyAlignment="1">
      <alignment horizontal="center" vertical="center"/>
    </xf>
    <xf numFmtId="0" fontId="7" fillId="0" borderId="28" xfId="0" applyFont="1" applyBorder="1"/>
    <xf numFmtId="49" fontId="8" fillId="0" borderId="28" xfId="1" applyNumberFormat="1" applyFont="1" applyBorder="1" applyAlignment="1">
      <alignment horizontal="center" vertical="center" wrapText="1"/>
    </xf>
    <xf numFmtId="0" fontId="8" fillId="0" borderId="28" xfId="1" applyFont="1" applyBorder="1" applyAlignment="1">
      <alignment horizontal="center" vertical="center" wrapText="1"/>
    </xf>
    <xf numFmtId="0" fontId="7" fillId="0" borderId="28" xfId="1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/>
    </xf>
    <xf numFmtId="49" fontId="7" fillId="0" borderId="4" xfId="1" applyNumberFormat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>
      <alignment horizontal="center" vertical="center"/>
    </xf>
    <xf numFmtId="0" fontId="7" fillId="0" borderId="6" xfId="0" applyFont="1" applyFill="1" applyBorder="1"/>
    <xf numFmtId="4" fontId="7" fillId="0" borderId="6" xfId="0" applyNumberFormat="1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49" fontId="7" fillId="0" borderId="6" xfId="1" applyNumberFormat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8" fillId="0" borderId="11" xfId="0" applyFont="1" applyFill="1" applyBorder="1"/>
    <xf numFmtId="4" fontId="8" fillId="0" borderId="11" xfId="0" applyNumberFormat="1" applyFont="1" applyFill="1" applyBorder="1" applyAlignment="1">
      <alignment horizontal="center" vertical="center"/>
    </xf>
    <xf numFmtId="0" fontId="7" fillId="9" borderId="5" xfId="0" applyFont="1" applyFill="1" applyBorder="1"/>
    <xf numFmtId="4" fontId="8" fillId="9" borderId="5" xfId="0" applyNumberFormat="1" applyFont="1" applyFill="1" applyBorder="1" applyAlignment="1">
      <alignment horizontal="center" vertical="center"/>
    </xf>
    <xf numFmtId="4" fontId="8" fillId="9" borderId="11" xfId="0" applyNumberFormat="1" applyFont="1" applyFill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49" fontId="7" fillId="0" borderId="6" xfId="1" applyNumberFormat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4" fontId="20" fillId="2" borderId="4" xfId="0" applyNumberFormat="1" applyFont="1" applyFill="1" applyBorder="1" applyAlignment="1">
      <alignment horizontal="center" vertical="center"/>
    </xf>
    <xf numFmtId="2" fontId="20" fillId="2" borderId="4" xfId="0" applyNumberFormat="1" applyFont="1" applyFill="1" applyBorder="1" applyAlignment="1">
      <alignment horizontal="center" vertical="center" wrapText="1"/>
    </xf>
    <xf numFmtId="0" fontId="5" fillId="2" borderId="32" xfId="0" applyFont="1" applyFill="1" applyBorder="1" applyAlignment="1">
      <alignment horizontal="center" vertical="center"/>
    </xf>
    <xf numFmtId="0" fontId="20" fillId="2" borderId="28" xfId="0" applyFont="1" applyFill="1" applyBorder="1" applyAlignment="1">
      <alignment horizontal="center" vertical="center" wrapText="1"/>
    </xf>
    <xf numFmtId="0" fontId="20" fillId="2" borderId="28" xfId="0" applyFont="1" applyFill="1" applyBorder="1" applyAlignment="1">
      <alignment horizontal="left" vertical="center" wrapText="1"/>
    </xf>
    <xf numFmtId="49" fontId="21" fillId="2" borderId="28" xfId="0" applyNumberFormat="1" applyFont="1" applyFill="1" applyBorder="1" applyAlignment="1">
      <alignment horizontal="center" vertical="center" wrapText="1"/>
    </xf>
    <xf numFmtId="0" fontId="20" fillId="2" borderId="6" xfId="0" applyFont="1" applyFill="1" applyBorder="1" applyAlignment="1">
      <alignment horizontal="center" vertical="center" wrapText="1"/>
    </xf>
    <xf numFmtId="4" fontId="20" fillId="2" borderId="6" xfId="0" applyNumberFormat="1" applyFont="1" applyFill="1" applyBorder="1" applyAlignment="1">
      <alignment horizontal="center" vertical="center" wrapText="1"/>
    </xf>
    <xf numFmtId="4" fontId="20" fillId="2" borderId="6" xfId="0" applyNumberFormat="1" applyFont="1" applyFill="1" applyBorder="1" applyAlignment="1">
      <alignment horizontal="center" vertical="center"/>
    </xf>
    <xf numFmtId="4" fontId="20" fillId="2" borderId="33" xfId="0" applyNumberFormat="1" applyFont="1" applyFill="1" applyBorder="1" applyAlignment="1">
      <alignment horizontal="center" vertical="center"/>
    </xf>
    <xf numFmtId="49" fontId="21" fillId="2" borderId="1" xfId="0" applyNumberFormat="1" applyFont="1" applyFill="1" applyBorder="1" applyAlignment="1">
      <alignment horizontal="center" vertical="center" wrapText="1"/>
    </xf>
    <xf numFmtId="4" fontId="19" fillId="2" borderId="1" xfId="0" applyNumberFormat="1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49" fontId="20" fillId="2" borderId="7" xfId="0" applyNumberFormat="1" applyFont="1" applyFill="1" applyBorder="1" applyAlignment="1">
      <alignment horizontal="center" vertical="center" wrapText="1"/>
    </xf>
    <xf numFmtId="4" fontId="20" fillId="4" borderId="13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4" borderId="4" xfId="0" applyFont="1" applyFill="1" applyBorder="1"/>
    <xf numFmtId="4" fontId="13" fillId="4" borderId="4" xfId="0" applyNumberFormat="1" applyFont="1" applyFill="1" applyBorder="1" applyAlignment="1">
      <alignment horizontal="center"/>
    </xf>
    <xf numFmtId="49" fontId="13" fillId="11" borderId="7" xfId="1" applyNumberFormat="1" applyFont="1" applyFill="1" applyBorder="1" applyAlignment="1">
      <alignment horizontal="center" vertical="center" wrapText="1"/>
    </xf>
    <xf numFmtId="49" fontId="13" fillId="11" borderId="7" xfId="1" applyNumberFormat="1" applyFont="1" applyFill="1" applyBorder="1" applyAlignment="1">
      <alignment horizontal="left" wrapText="1"/>
    </xf>
    <xf numFmtId="0" fontId="13" fillId="11" borderId="7" xfId="0" applyFont="1" applyFill="1" applyBorder="1" applyAlignment="1">
      <alignment horizontal="center" vertical="center"/>
    </xf>
    <xf numFmtId="4" fontId="13" fillId="11" borderId="7" xfId="0" applyNumberFormat="1" applyFont="1" applyFill="1" applyBorder="1" applyAlignment="1"/>
    <xf numFmtId="4" fontId="13" fillId="11" borderId="7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/>
    <xf numFmtId="0" fontId="13" fillId="13" borderId="1" xfId="0" applyFont="1" applyFill="1" applyBorder="1" applyAlignment="1">
      <alignment horizontal="left" vertical="center" wrapText="1"/>
    </xf>
    <xf numFmtId="0" fontId="13" fillId="13" borderId="1" xfId="0" applyFont="1" applyFill="1" applyBorder="1"/>
    <xf numFmtId="4" fontId="13" fillId="13" borderId="1" xfId="0" applyNumberFormat="1" applyFont="1" applyFill="1" applyBorder="1" applyAlignment="1">
      <alignment horizontal="center"/>
    </xf>
    <xf numFmtId="0" fontId="7" fillId="13" borderId="1" xfId="0" applyFont="1" applyFill="1" applyBorder="1" applyAlignment="1"/>
    <xf numFmtId="0" fontId="13" fillId="13" borderId="1" xfId="0" applyFont="1" applyFill="1" applyBorder="1" applyAlignment="1">
      <alignment horizontal="left" vertical="center"/>
    </xf>
    <xf numFmtId="49" fontId="13" fillId="0" borderId="1" xfId="0" applyNumberFormat="1" applyFont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center" vertical="center" wrapText="1"/>
    </xf>
    <xf numFmtId="0" fontId="13" fillId="14" borderId="1" xfId="0" applyFont="1" applyFill="1" applyBorder="1" applyAlignment="1">
      <alignment horizontal="left" vertical="center" wrapText="1"/>
    </xf>
    <xf numFmtId="0" fontId="7" fillId="14" borderId="1" xfId="0" applyFont="1" applyFill="1" applyBorder="1" applyAlignment="1">
      <alignment horizontal="center" vertical="center"/>
    </xf>
    <xf numFmtId="0" fontId="11" fillId="14" borderId="1" xfId="1" applyFont="1" applyFill="1" applyBorder="1" applyAlignment="1">
      <alignment horizontal="left" vertical="center" wrapText="1"/>
    </xf>
    <xf numFmtId="0" fontId="13" fillId="14" borderId="1" xfId="0" applyFont="1" applyFill="1" applyBorder="1" applyAlignment="1">
      <alignment horizontal="center" vertical="center"/>
    </xf>
    <xf numFmtId="4" fontId="13" fillId="14" borderId="1" xfId="0" applyNumberFormat="1" applyFont="1" applyFill="1" applyBorder="1" applyAlignment="1">
      <alignment horizontal="center" vertical="center"/>
    </xf>
    <xf numFmtId="0" fontId="11" fillId="8" borderId="15" xfId="1" applyFont="1" applyFill="1" applyBorder="1" applyAlignment="1">
      <alignment horizontal="left" vertical="center" wrapText="1"/>
    </xf>
    <xf numFmtId="0" fontId="13" fillId="8" borderId="4" xfId="0" applyFont="1" applyFill="1" applyBorder="1" applyAlignment="1">
      <alignment horizontal="center" vertical="center"/>
    </xf>
    <xf numFmtId="4" fontId="13" fillId="8" borderId="4" xfId="0" applyNumberFormat="1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horizontal="left" vertical="center" wrapText="1"/>
    </xf>
    <xf numFmtId="49" fontId="11" fillId="2" borderId="8" xfId="1" applyNumberFormat="1" applyFont="1" applyFill="1" applyBorder="1" applyAlignment="1">
      <alignment horizontal="center" vertical="center" wrapText="1"/>
    </xf>
    <xf numFmtId="49" fontId="11" fillId="2" borderId="1" xfId="1" applyNumberFormat="1" applyFont="1" applyFill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/>
    </xf>
    <xf numFmtId="49" fontId="7" fillId="0" borderId="7" xfId="1" applyNumberFormat="1" applyFont="1" applyBorder="1" applyAlignment="1">
      <alignment horizontal="center" vertical="center" wrapText="1"/>
    </xf>
    <xf numFmtId="0" fontId="7" fillId="0" borderId="7" xfId="1" applyFont="1" applyBorder="1" applyAlignment="1">
      <alignment horizontal="center" vertical="center" wrapText="1"/>
    </xf>
    <xf numFmtId="0" fontId="7" fillId="0" borderId="7" xfId="1" applyFont="1" applyFill="1" applyBorder="1" applyAlignment="1">
      <alignment horizontal="left" vertical="center" wrapText="1"/>
    </xf>
    <xf numFmtId="0" fontId="7" fillId="2" borderId="21" xfId="0" applyFont="1" applyFill="1" applyBorder="1"/>
    <xf numFmtId="4" fontId="8" fillId="2" borderId="21" xfId="0" applyNumberFormat="1" applyFont="1" applyFill="1" applyBorder="1" applyAlignment="1">
      <alignment horizontal="center" vertical="center"/>
    </xf>
    <xf numFmtId="0" fontId="7" fillId="2" borderId="34" xfId="0" applyFont="1" applyFill="1" applyBorder="1" applyAlignment="1">
      <alignment horizontal="center" vertical="center"/>
    </xf>
    <xf numFmtId="0" fontId="7" fillId="2" borderId="21" xfId="0" applyFont="1" applyFill="1" applyBorder="1" applyAlignment="1">
      <alignment horizontal="center" vertical="center"/>
    </xf>
    <xf numFmtId="49" fontId="7" fillId="2" borderId="21" xfId="0" applyNumberFormat="1" applyFont="1" applyFill="1" applyBorder="1" applyAlignment="1">
      <alignment horizontal="center" vertical="center"/>
    </xf>
    <xf numFmtId="0" fontId="7" fillId="2" borderId="21" xfId="0" applyFont="1" applyFill="1" applyBorder="1" applyAlignment="1">
      <alignment horizontal="left"/>
    </xf>
    <xf numFmtId="4" fontId="7" fillId="2" borderId="21" xfId="0" applyNumberFormat="1" applyFont="1" applyFill="1" applyBorder="1" applyAlignment="1">
      <alignment horizontal="center" vertical="center"/>
    </xf>
    <xf numFmtId="0" fontId="11" fillId="0" borderId="1" xfId="1" applyFont="1" applyBorder="1" applyAlignment="1">
      <alignment horizontal="center" wrapText="1"/>
    </xf>
    <xf numFmtId="0" fontId="0" fillId="0" borderId="0" xfId="0" applyFont="1"/>
    <xf numFmtId="49" fontId="15" fillId="0" borderId="8" xfId="1" applyNumberFormat="1" applyFont="1" applyBorder="1" applyAlignment="1">
      <alignment horizontal="center" vertical="center" wrapText="1"/>
    </xf>
    <xf numFmtId="49" fontId="15" fillId="0" borderId="1" xfId="1" applyNumberFormat="1" applyFont="1" applyBorder="1" applyAlignment="1">
      <alignment horizontal="center" vertical="center" wrapText="1"/>
    </xf>
    <xf numFmtId="0" fontId="15" fillId="0" borderId="1" xfId="1" applyFont="1" applyBorder="1" applyAlignment="1">
      <alignment horizontal="center" vertical="center" wrapText="1"/>
    </xf>
    <xf numFmtId="0" fontId="15" fillId="0" borderId="1" xfId="1" applyFont="1" applyFill="1" applyBorder="1" applyAlignment="1">
      <alignment horizontal="left" vertical="center" wrapText="1"/>
    </xf>
    <xf numFmtId="4" fontId="15" fillId="0" borderId="1" xfId="0" applyNumberFormat="1" applyFont="1" applyBorder="1" applyAlignment="1">
      <alignment horizontal="center"/>
    </xf>
    <xf numFmtId="0" fontId="18" fillId="0" borderId="0" xfId="0" applyFont="1"/>
    <xf numFmtId="0" fontId="7" fillId="0" borderId="35" xfId="1" applyFont="1" applyBorder="1" applyAlignment="1">
      <alignment horizontal="center" vertical="center" wrapText="1"/>
    </xf>
    <xf numFmtId="0" fontId="7" fillId="0" borderId="35" xfId="0" applyFont="1" applyBorder="1" applyAlignment="1">
      <alignment horizontal="center" vertical="center" wrapText="1"/>
    </xf>
    <xf numFmtId="0" fontId="7" fillId="2" borderId="36" xfId="0" applyFont="1" applyFill="1" applyBorder="1" applyAlignment="1">
      <alignment horizontal="center" vertical="center"/>
    </xf>
    <xf numFmtId="49" fontId="7" fillId="2" borderId="35" xfId="0" applyNumberFormat="1" applyFont="1" applyFill="1" applyBorder="1" applyAlignment="1">
      <alignment horizontal="center" vertical="center"/>
    </xf>
    <xf numFmtId="0" fontId="7" fillId="2" borderId="35" xfId="0" applyFont="1" applyFill="1" applyBorder="1" applyAlignment="1">
      <alignment horizontal="center" vertical="center"/>
    </xf>
    <xf numFmtId="0" fontId="7" fillId="2" borderId="35" xfId="0" applyFont="1" applyFill="1" applyBorder="1" applyAlignment="1">
      <alignment horizontal="left"/>
    </xf>
    <xf numFmtId="0" fontId="7" fillId="2" borderId="35" xfId="0" applyFont="1" applyFill="1" applyBorder="1"/>
    <xf numFmtId="4" fontId="8" fillId="2" borderId="35" xfId="0" applyNumberFormat="1" applyFont="1" applyFill="1" applyBorder="1" applyAlignment="1">
      <alignment horizontal="center" vertical="center"/>
    </xf>
    <xf numFmtId="4" fontId="7" fillId="2" borderId="35" xfId="0" applyNumberFormat="1" applyFont="1" applyFill="1" applyBorder="1" applyAlignment="1">
      <alignment horizontal="center" vertical="center"/>
    </xf>
    <xf numFmtId="0" fontId="7" fillId="0" borderId="36" xfId="0" applyFont="1" applyBorder="1" applyAlignment="1">
      <alignment horizontal="center" vertical="center" wrapText="1"/>
    </xf>
    <xf numFmtId="49" fontId="7" fillId="0" borderId="35" xfId="1" applyNumberFormat="1" applyFont="1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7" fillId="0" borderId="35" xfId="1" applyFont="1" applyBorder="1" applyAlignment="1">
      <alignment horizontal="left" vertical="center" wrapText="1"/>
    </xf>
    <xf numFmtId="0" fontId="7" fillId="0" borderId="35" xfId="0" applyFont="1" applyBorder="1"/>
    <xf numFmtId="4" fontId="7" fillId="0" borderId="35" xfId="0" applyNumberFormat="1" applyFont="1" applyBorder="1" applyAlignment="1">
      <alignment horizontal="center" vertical="center" wrapText="1"/>
    </xf>
    <xf numFmtId="4" fontId="7" fillId="0" borderId="37" xfId="0" applyNumberFormat="1" applyFont="1" applyBorder="1" applyAlignment="1">
      <alignment horizontal="center" vertical="center" wrapText="1"/>
    </xf>
    <xf numFmtId="49" fontId="20" fillId="2" borderId="28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/>
    </xf>
    <xf numFmtId="49" fontId="13" fillId="10" borderId="1" xfId="1" applyNumberFormat="1" applyFont="1" applyFill="1" applyBorder="1" applyAlignment="1">
      <alignment horizontal="left" vertical="center" wrapText="1"/>
    </xf>
    <xf numFmtId="0" fontId="13" fillId="2" borderId="8" xfId="1" applyFont="1" applyFill="1" applyBorder="1" applyAlignment="1">
      <alignment horizontal="left" vertical="center" wrapText="1"/>
    </xf>
    <xf numFmtId="49" fontId="13" fillId="2" borderId="1" xfId="1" applyNumberFormat="1" applyFont="1" applyFill="1" applyBorder="1" applyAlignment="1">
      <alignment horizontal="left" vertical="center" wrapText="1"/>
    </xf>
    <xf numFmtId="0" fontId="0" fillId="0" borderId="38" xfId="0" applyBorder="1"/>
    <xf numFmtId="0" fontId="0" fillId="0" borderId="0" xfId="0" applyBorder="1"/>
    <xf numFmtId="49" fontId="13" fillId="0" borderId="12" xfId="1" applyNumberFormat="1" applyFont="1" applyBorder="1" applyAlignment="1">
      <alignment horizontal="center" vertical="center" wrapText="1"/>
    </xf>
    <xf numFmtId="49" fontId="13" fillId="0" borderId="4" xfId="1" applyNumberFormat="1" applyFont="1" applyBorder="1" applyAlignment="1">
      <alignment horizontal="center" vertical="center" wrapText="1"/>
    </xf>
    <xf numFmtId="0" fontId="13" fillId="0" borderId="4" xfId="1" applyFont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left" vertical="center" wrapText="1"/>
    </xf>
    <xf numFmtId="4" fontId="13" fillId="2" borderId="4" xfId="0" applyNumberFormat="1" applyFont="1" applyFill="1" applyBorder="1" applyAlignment="1">
      <alignment horizontal="center"/>
    </xf>
    <xf numFmtId="4" fontId="11" fillId="0" borderId="4" xfId="0" applyNumberFormat="1" applyFont="1" applyFill="1" applyBorder="1" applyAlignment="1">
      <alignment horizontal="center" vertical="center"/>
    </xf>
    <xf numFmtId="49" fontId="13" fillId="2" borderId="17" xfId="1" applyNumberFormat="1" applyFont="1" applyFill="1" applyBorder="1" applyAlignment="1">
      <alignment horizontal="center" vertical="center" wrapText="1"/>
    </xf>
    <xf numFmtId="49" fontId="13" fillId="0" borderId="7" xfId="1" applyNumberFormat="1" applyFont="1" applyBorder="1" applyAlignment="1">
      <alignment horizontal="center" vertical="center" wrapText="1"/>
    </xf>
    <xf numFmtId="0" fontId="13" fillId="2" borderId="7" xfId="1" applyFont="1" applyFill="1" applyBorder="1" applyAlignment="1">
      <alignment horizontal="center" vertical="center" wrapText="1"/>
    </xf>
    <xf numFmtId="0" fontId="13" fillId="2" borderId="7" xfId="1" applyFont="1" applyFill="1" applyBorder="1" applyAlignment="1">
      <alignment horizontal="left" vertical="center" wrapText="1"/>
    </xf>
    <xf numFmtId="4" fontId="13" fillId="2" borderId="7" xfId="0" applyNumberFormat="1" applyFont="1" applyFill="1" applyBorder="1" applyAlignment="1">
      <alignment horizontal="center" vertical="center"/>
    </xf>
    <xf numFmtId="4" fontId="13" fillId="0" borderId="7" xfId="0" applyNumberFormat="1" applyFont="1" applyFill="1" applyBorder="1" applyAlignment="1">
      <alignment horizontal="center" vertical="center"/>
    </xf>
    <xf numFmtId="0" fontId="11" fillId="4" borderId="11" xfId="1" applyFont="1" applyFill="1" applyBorder="1" applyAlignment="1">
      <alignment horizontal="center" vertical="center" wrapText="1"/>
    </xf>
    <xf numFmtId="4" fontId="13" fillId="4" borderId="11" xfId="0" applyNumberFormat="1" applyFont="1" applyFill="1" applyBorder="1" applyAlignment="1">
      <alignment horizontal="center"/>
    </xf>
    <xf numFmtId="0" fontId="11" fillId="0" borderId="4" xfId="1" applyFont="1" applyBorder="1" applyAlignment="1">
      <alignment horizontal="left" vertical="center" wrapText="1"/>
    </xf>
    <xf numFmtId="0" fontId="11" fillId="0" borderId="4" xfId="1" applyFont="1" applyBorder="1" applyAlignment="1">
      <alignment horizontal="center" vertical="center" wrapText="1"/>
    </xf>
    <xf numFmtId="4" fontId="11" fillId="2" borderId="4" xfId="0" applyNumberFormat="1" applyFont="1" applyFill="1" applyBorder="1" applyAlignment="1">
      <alignment horizontal="center"/>
    </xf>
    <xf numFmtId="49" fontId="13" fillId="0" borderId="7" xfId="1" applyNumberFormat="1" applyFont="1" applyBorder="1" applyAlignment="1">
      <alignment horizontal="center" wrapText="1"/>
    </xf>
    <xf numFmtId="0" fontId="13" fillId="2" borderId="7" xfId="1" applyFont="1" applyFill="1" applyBorder="1" applyAlignment="1">
      <alignment horizontal="center" wrapText="1"/>
    </xf>
    <xf numFmtId="4" fontId="13" fillId="2" borderId="7" xfId="0" applyNumberFormat="1" applyFont="1" applyFill="1" applyBorder="1" applyAlignment="1">
      <alignment horizontal="center"/>
    </xf>
    <xf numFmtId="4" fontId="11" fillId="0" borderId="4" xfId="0" applyNumberFormat="1" applyFont="1" applyBorder="1" applyAlignment="1">
      <alignment horizontal="center"/>
    </xf>
    <xf numFmtId="49" fontId="13" fillId="0" borderId="17" xfId="1" applyNumberFormat="1" applyFont="1" applyBorder="1" applyAlignment="1">
      <alignment horizontal="center" vertical="center" wrapText="1"/>
    </xf>
    <xf numFmtId="0" fontId="13" fillId="0" borderId="7" xfId="1" applyFont="1" applyBorder="1" applyAlignment="1">
      <alignment horizontal="center" vertical="center" wrapText="1"/>
    </xf>
    <xf numFmtId="0" fontId="11" fillId="2" borderId="7" xfId="1" applyFont="1" applyFill="1" applyBorder="1" applyAlignment="1">
      <alignment horizontal="left" vertical="center" wrapText="1"/>
    </xf>
    <xf numFmtId="4" fontId="11" fillId="2" borderId="7" xfId="0" applyNumberFormat="1" applyFont="1" applyFill="1" applyBorder="1" applyAlignment="1">
      <alignment horizontal="center"/>
    </xf>
    <xf numFmtId="0" fontId="11" fillId="4" borderId="21" xfId="1" applyFont="1" applyFill="1" applyBorder="1" applyAlignment="1">
      <alignment horizontal="center" vertical="center" wrapText="1"/>
    </xf>
    <xf numFmtId="4" fontId="13" fillId="4" borderId="21" xfId="0" applyNumberFormat="1" applyFont="1" applyFill="1" applyBorder="1" applyAlignment="1">
      <alignment horizontal="center"/>
    </xf>
    <xf numFmtId="0" fontId="13" fillId="12" borderId="28" xfId="1" applyFont="1" applyFill="1" applyBorder="1" applyAlignment="1">
      <alignment horizontal="center" vertical="center" wrapText="1"/>
    </xf>
    <xf numFmtId="4" fontId="13" fillId="12" borderId="28" xfId="0" applyNumberFormat="1" applyFont="1" applyFill="1" applyBorder="1" applyAlignment="1">
      <alignment horizontal="center" vertical="center"/>
    </xf>
    <xf numFmtId="49" fontId="13" fillId="9" borderId="1" xfId="1" applyNumberFormat="1" applyFont="1" applyFill="1" applyBorder="1" applyAlignment="1">
      <alignment horizontal="left" vertical="center" wrapText="1"/>
    </xf>
    <xf numFmtId="0" fontId="13" fillId="0" borderId="4" xfId="1" applyFont="1" applyBorder="1" applyAlignment="1">
      <alignment horizontal="left" vertical="center" wrapText="1"/>
    </xf>
    <xf numFmtId="4" fontId="13" fillId="0" borderId="4" xfId="0" applyNumberFormat="1" applyFont="1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/>
    <xf numFmtId="0" fontId="7" fillId="0" borderId="38" xfId="0" applyFont="1" applyBorder="1"/>
    <xf numFmtId="0" fontId="11" fillId="0" borderId="23" xfId="0" applyFont="1" applyBorder="1" applyAlignment="1">
      <alignment horizontal="center" vertical="center"/>
    </xf>
    <xf numFmtId="0" fontId="11" fillId="0" borderId="23" xfId="0" applyFont="1" applyBorder="1"/>
    <xf numFmtId="4" fontId="11" fillId="0" borderId="23" xfId="0" applyNumberFormat="1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38" xfId="0" applyFont="1" applyBorder="1"/>
    <xf numFmtId="4" fontId="11" fillId="0" borderId="0" xfId="0" applyNumberFormat="1" applyFont="1" applyAlignment="1">
      <alignment horizontal="center" vertical="center"/>
    </xf>
    <xf numFmtId="4" fontId="13" fillId="2" borderId="0" xfId="0" applyNumberFormat="1" applyFont="1" applyFill="1" applyBorder="1" applyAlignment="1">
      <alignment horizontal="center" vertical="center"/>
    </xf>
    <xf numFmtId="4" fontId="13" fillId="2" borderId="26" xfId="0" applyNumberFormat="1" applyFont="1" applyFill="1" applyBorder="1" applyAlignment="1">
      <alignment horizont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49" fontId="19" fillId="0" borderId="0" xfId="0" applyNumberFormat="1" applyFont="1" applyFill="1" applyBorder="1" applyAlignment="1">
      <alignment horizontal="center" vertical="center"/>
    </xf>
    <xf numFmtId="49" fontId="9" fillId="0" borderId="0" xfId="0" applyNumberFormat="1" applyFont="1" applyBorder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49" fontId="9" fillId="0" borderId="0" xfId="0" applyNumberFormat="1" applyFont="1"/>
    <xf numFmtId="4" fontId="9" fillId="0" borderId="0" xfId="0" applyNumberFormat="1" applyFont="1"/>
    <xf numFmtId="4" fontId="9" fillId="0" borderId="0" xfId="0" applyNumberFormat="1" applyFont="1" applyAlignment="1">
      <alignment horizontal="center" vertical="center"/>
    </xf>
    <xf numFmtId="4" fontId="19" fillId="0" borderId="0" xfId="0" applyNumberFormat="1" applyFont="1" applyFill="1" applyBorder="1"/>
    <xf numFmtId="49" fontId="19" fillId="0" borderId="0" xfId="0" applyNumberFormat="1" applyFont="1" applyBorder="1" applyAlignment="1">
      <alignment horizontal="center" vertical="center"/>
    </xf>
    <xf numFmtId="4" fontId="19" fillId="0" borderId="0" xfId="0" applyNumberFormat="1" applyFont="1" applyBorder="1"/>
    <xf numFmtId="4" fontId="9" fillId="0" borderId="0" xfId="0" applyNumberFormat="1" applyFont="1" applyAlignment="1"/>
    <xf numFmtId="0" fontId="9" fillId="0" borderId="0" xfId="0" applyFont="1" applyAlignment="1"/>
    <xf numFmtId="4" fontId="20" fillId="4" borderId="1" xfId="0" applyNumberFormat="1" applyFont="1" applyFill="1" applyBorder="1" applyAlignment="1">
      <alignment horizontal="center" vertical="center"/>
    </xf>
    <xf numFmtId="4" fontId="20" fillId="4" borderId="16" xfId="0" applyNumberFormat="1" applyFont="1" applyFill="1" applyBorder="1" applyAlignment="1">
      <alignment horizontal="center" vertical="center"/>
    </xf>
    <xf numFmtId="4" fontId="20" fillId="4" borderId="6" xfId="0" applyNumberFormat="1" applyFont="1" applyFill="1" applyBorder="1" applyAlignment="1">
      <alignment horizontal="center" vertical="center" wrapText="1"/>
    </xf>
    <xf numFmtId="4" fontId="20" fillId="4" borderId="6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center"/>
    </xf>
    <xf numFmtId="2" fontId="5" fillId="0" borderId="1" xfId="0" applyNumberFormat="1" applyFont="1" applyFill="1" applyBorder="1" applyAlignment="1">
      <alignment horizontal="left" wrapText="1"/>
    </xf>
    <xf numFmtId="4" fontId="20" fillId="4" borderId="1" xfId="0" applyNumberFormat="1" applyFont="1" applyFill="1" applyBorder="1" applyAlignment="1">
      <alignment horizontal="center" vertical="center" wrapText="1"/>
    </xf>
    <xf numFmtId="2" fontId="5" fillId="0" borderId="7" xfId="0" applyNumberFormat="1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2" fontId="9" fillId="0" borderId="1" xfId="0" applyNumberFormat="1" applyFont="1" applyFill="1" applyBorder="1" applyAlignment="1">
      <alignment horizontal="left" wrapText="1"/>
    </xf>
    <xf numFmtId="49" fontId="13" fillId="10" borderId="1" xfId="1" applyNumberFormat="1" applyFont="1" applyFill="1" applyBorder="1" applyAlignment="1">
      <alignment horizontal="left" vertical="center" wrapText="1"/>
    </xf>
    <xf numFmtId="4" fontId="13" fillId="4" borderId="1" xfId="0" applyNumberFormat="1" applyFont="1" applyFill="1" applyBorder="1" applyAlignment="1">
      <alignment horizontal="center"/>
    </xf>
    <xf numFmtId="4" fontId="13" fillId="11" borderId="1" xfId="0" applyNumberFormat="1" applyFont="1" applyFill="1" applyBorder="1" applyAlignment="1">
      <alignment horizontal="center"/>
    </xf>
    <xf numFmtId="4" fontId="13" fillId="11" borderId="16" xfId="0" applyNumberFormat="1" applyFont="1" applyFill="1" applyBorder="1" applyAlignment="1">
      <alignment horizontal="center"/>
    </xf>
    <xf numFmtId="4" fontId="13" fillId="14" borderId="1" xfId="0" applyNumberFormat="1" applyFont="1" applyFill="1" applyBorder="1" applyAlignment="1">
      <alignment horizontal="center"/>
    </xf>
    <xf numFmtId="4" fontId="13" fillId="14" borderId="16" xfId="0" applyNumberFormat="1" applyFont="1" applyFill="1" applyBorder="1" applyAlignment="1">
      <alignment horizontal="center"/>
    </xf>
    <xf numFmtId="4" fontId="13" fillId="4" borderId="16" xfId="0" applyNumberFormat="1" applyFont="1" applyFill="1" applyBorder="1" applyAlignment="1">
      <alignment horizontal="center"/>
    </xf>
    <xf numFmtId="4" fontId="13" fillId="8" borderId="1" xfId="0" applyNumberFormat="1" applyFont="1" applyFill="1" applyBorder="1" applyAlignment="1">
      <alignment horizontal="center"/>
    </xf>
    <xf numFmtId="4" fontId="13" fillId="8" borderId="16" xfId="0" applyNumberFormat="1" applyFont="1" applyFill="1" applyBorder="1" applyAlignment="1">
      <alignment horizontal="center"/>
    </xf>
    <xf numFmtId="4" fontId="13" fillId="15" borderId="1" xfId="0" applyNumberFormat="1" applyFont="1" applyFill="1" applyBorder="1" applyAlignment="1">
      <alignment horizontal="center"/>
    </xf>
    <xf numFmtId="4" fontId="13" fillId="15" borderId="16" xfId="0" applyNumberFormat="1" applyFont="1" applyFill="1" applyBorder="1" applyAlignment="1">
      <alignment horizontal="center"/>
    </xf>
    <xf numFmtId="4" fontId="13" fillId="2" borderId="27" xfId="0" applyNumberFormat="1" applyFont="1" applyFill="1" applyBorder="1" applyAlignment="1">
      <alignment horizontal="center"/>
    </xf>
    <xf numFmtId="4" fontId="13" fillId="12" borderId="26" xfId="0" applyNumberFormat="1" applyFont="1" applyFill="1" applyBorder="1" applyAlignment="1">
      <alignment horizontal="center"/>
    </xf>
    <xf numFmtId="4" fontId="13" fillId="4" borderId="39" xfId="0" applyNumberFormat="1" applyFont="1" applyFill="1" applyBorder="1" applyAlignment="1">
      <alignment horizontal="center"/>
    </xf>
    <xf numFmtId="4" fontId="13" fillId="4" borderId="13" xfId="0" applyNumberFormat="1" applyFont="1" applyFill="1" applyBorder="1" applyAlignment="1">
      <alignment horizontal="center"/>
    </xf>
    <xf numFmtId="4" fontId="13" fillId="4" borderId="30" xfId="0" applyNumberFormat="1" applyFont="1" applyFill="1" applyBorder="1" applyAlignment="1">
      <alignment horizontal="center" vertical="center"/>
    </xf>
    <xf numFmtId="4" fontId="7" fillId="0" borderId="35" xfId="0" applyNumberFormat="1" applyFont="1" applyFill="1" applyBorder="1" applyAlignment="1">
      <alignment horizontal="center" vertical="center" wrapText="1"/>
    </xf>
    <xf numFmtId="4" fontId="7" fillId="0" borderId="37" xfId="0" applyNumberFormat="1" applyFont="1" applyFill="1" applyBorder="1" applyAlignment="1">
      <alignment horizontal="center" vertical="center" wrapText="1"/>
    </xf>
    <xf numFmtId="4" fontId="7" fillId="9" borderId="35" xfId="0" applyNumberFormat="1" applyFont="1" applyFill="1" applyBorder="1" applyAlignment="1">
      <alignment horizontal="center" vertical="center" wrapText="1"/>
    </xf>
    <xf numFmtId="4" fontId="7" fillId="4" borderId="35" xfId="0" applyNumberFormat="1" applyFont="1" applyFill="1" applyBorder="1" applyAlignment="1">
      <alignment horizontal="center" vertical="center" wrapText="1"/>
    </xf>
    <xf numFmtId="4" fontId="7" fillId="4" borderId="37" xfId="0" applyNumberFormat="1" applyFont="1" applyFill="1" applyBorder="1" applyAlignment="1">
      <alignment horizontal="center" vertical="center" wrapText="1"/>
    </xf>
    <xf numFmtId="4" fontId="19" fillId="0" borderId="16" xfId="0" applyNumberFormat="1" applyFont="1" applyFill="1" applyBorder="1" applyAlignment="1">
      <alignment horizontal="center" vertical="center"/>
    </xf>
    <xf numFmtId="0" fontId="10" fillId="0" borderId="0" xfId="0" applyFont="1"/>
    <xf numFmtId="4" fontId="9" fillId="0" borderId="0" xfId="0" applyNumberFormat="1" applyFont="1" applyAlignment="1">
      <alignment horizontal="center"/>
    </xf>
    <xf numFmtId="4" fontId="5" fillId="0" borderId="0" xfId="0" applyNumberFormat="1" applyFont="1"/>
    <xf numFmtId="4" fontId="13" fillId="0" borderId="0" xfId="0" applyNumberFormat="1" applyFont="1"/>
    <xf numFmtId="49" fontId="13" fillId="3" borderId="8" xfId="1" applyNumberFormat="1" applyFont="1" applyFill="1" applyBorder="1" applyAlignment="1">
      <alignment horizontal="left" vertical="center" wrapText="1"/>
    </xf>
    <xf numFmtId="49" fontId="13" fillId="3" borderId="1" xfId="1" applyNumberFormat="1" applyFont="1" applyFill="1" applyBorder="1" applyAlignment="1">
      <alignment horizontal="left" vertical="center" wrapText="1"/>
    </xf>
    <xf numFmtId="49" fontId="13" fillId="14" borderId="1" xfId="0" applyNumberFormat="1" applyFont="1" applyFill="1" applyBorder="1" applyAlignment="1">
      <alignment horizontal="center" vertical="center"/>
    </xf>
    <xf numFmtId="49" fontId="13" fillId="14" borderId="1" xfId="0" applyNumberFormat="1" applyFont="1" applyFill="1" applyBorder="1" applyAlignment="1">
      <alignment horizontal="left" vertical="center" wrapText="1"/>
    </xf>
    <xf numFmtId="49" fontId="13" fillId="0" borderId="8" xfId="1" applyNumberFormat="1" applyFont="1" applyFill="1" applyBorder="1" applyAlignment="1">
      <alignment horizontal="left" vertical="center" wrapText="1"/>
    </xf>
    <xf numFmtId="49" fontId="13" fillId="0" borderId="1" xfId="1" applyNumberFormat="1" applyFont="1" applyFill="1" applyBorder="1" applyAlignment="1">
      <alignment horizontal="left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13" fillId="0" borderId="8" xfId="1" applyFont="1" applyFill="1" applyBorder="1" applyAlignment="1">
      <alignment horizontal="center" vertical="center" wrapText="1"/>
    </xf>
    <xf numFmtId="3" fontId="13" fillId="0" borderId="1" xfId="1" applyNumberFormat="1" applyFont="1" applyFill="1" applyBorder="1" applyAlignment="1">
      <alignment horizontal="center" vertical="center" wrapText="1"/>
    </xf>
    <xf numFmtId="4" fontId="11" fillId="2" borderId="16" xfId="0" applyNumberFormat="1" applyFont="1" applyFill="1" applyBorder="1" applyAlignment="1">
      <alignment horizontal="center"/>
    </xf>
    <xf numFmtId="4" fontId="11" fillId="2" borderId="27" xfId="0" applyNumberFormat="1" applyFont="1" applyFill="1" applyBorder="1" applyAlignment="1">
      <alignment horizontal="center"/>
    </xf>
    <xf numFmtId="4" fontId="11" fillId="0" borderId="16" xfId="0" applyNumberFormat="1" applyFont="1" applyFill="1" applyBorder="1" applyAlignment="1">
      <alignment horizontal="center"/>
    </xf>
    <xf numFmtId="0" fontId="13" fillId="9" borderId="8" xfId="1" applyFont="1" applyFill="1" applyBorder="1" applyAlignment="1">
      <alignment horizontal="left" vertical="center" wrapText="1"/>
    </xf>
    <xf numFmtId="0" fontId="13" fillId="9" borderId="1" xfId="1" applyFont="1" applyFill="1" applyBorder="1" applyAlignment="1">
      <alignment horizontal="left" vertical="center" wrapText="1"/>
    </xf>
    <xf numFmtId="0" fontId="11" fillId="9" borderId="1" xfId="1" applyFont="1" applyFill="1" applyBorder="1" applyAlignment="1">
      <alignment horizontal="center" vertical="center" wrapText="1"/>
    </xf>
    <xf numFmtId="0" fontId="13" fillId="9" borderId="15" xfId="1" applyFont="1" applyFill="1" applyBorder="1" applyAlignment="1">
      <alignment horizontal="left" vertical="center" wrapText="1"/>
    </xf>
    <xf numFmtId="0" fontId="13" fillId="0" borderId="15" xfId="1" applyFont="1" applyFill="1" applyBorder="1" applyAlignment="1">
      <alignment horizontal="center" vertical="center" wrapText="1"/>
    </xf>
    <xf numFmtId="49" fontId="13" fillId="0" borderId="31" xfId="1" applyNumberFormat="1" applyFont="1" applyBorder="1" applyAlignment="1">
      <alignment horizontal="center" vertical="center" wrapText="1"/>
    </xf>
    <xf numFmtId="49" fontId="13" fillId="0" borderId="6" xfId="1" applyNumberFormat="1" applyFont="1" applyBorder="1" applyAlignment="1">
      <alignment horizontal="center" vertical="center" wrapText="1"/>
    </xf>
    <xf numFmtId="0" fontId="13" fillId="0" borderId="6" xfId="1" applyFont="1" applyBorder="1" applyAlignment="1">
      <alignment horizontal="center" vertical="center" wrapText="1"/>
    </xf>
    <xf numFmtId="0" fontId="11" fillId="0" borderId="6" xfId="1" applyFont="1" applyBorder="1" applyAlignment="1">
      <alignment horizontal="left" vertical="center" wrapText="1"/>
    </xf>
    <xf numFmtId="0" fontId="11" fillId="0" borderId="6" xfId="1" applyFont="1" applyBorder="1" applyAlignment="1">
      <alignment horizontal="center" vertical="center" wrapText="1"/>
    </xf>
    <xf numFmtId="4" fontId="11" fillId="0" borderId="6" xfId="0" applyNumberFormat="1" applyFont="1" applyBorder="1" applyAlignment="1">
      <alignment horizontal="center"/>
    </xf>
    <xf numFmtId="4" fontId="13" fillId="2" borderId="33" xfId="0" applyNumberFormat="1" applyFont="1" applyFill="1" applyBorder="1" applyAlignment="1">
      <alignment horizontal="center"/>
    </xf>
    <xf numFmtId="4" fontId="13" fillId="4" borderId="18" xfId="0" applyNumberFormat="1" applyFont="1" applyFill="1" applyBorder="1" applyAlignment="1">
      <alignment horizontal="center"/>
    </xf>
    <xf numFmtId="0" fontId="13" fillId="0" borderId="1" xfId="1" applyFont="1" applyBorder="1" applyAlignment="1">
      <alignment horizontal="center" vertical="center" wrapText="1"/>
    </xf>
    <xf numFmtId="4" fontId="22" fillId="2" borderId="1" xfId="0" applyNumberFormat="1" applyFont="1" applyFill="1" applyBorder="1" applyAlignment="1">
      <alignment horizontal="center"/>
    </xf>
    <xf numFmtId="4" fontId="22" fillId="2" borderId="4" xfId="0" applyNumberFormat="1" applyFont="1" applyFill="1" applyBorder="1" applyAlignment="1">
      <alignment horizontal="center"/>
    </xf>
    <xf numFmtId="4" fontId="22" fillId="0" borderId="1" xfId="0" applyNumberFormat="1" applyFont="1" applyBorder="1" applyAlignment="1">
      <alignment horizontal="center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0" fillId="14" borderId="1" xfId="0" applyFill="1" applyBorder="1" applyAlignment="1">
      <alignment vertical="center"/>
    </xf>
    <xf numFmtId="0" fontId="13" fillId="0" borderId="1" xfId="1" applyFont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8" fillId="4" borderId="5" xfId="0" applyFont="1" applyFill="1" applyBorder="1"/>
    <xf numFmtId="4" fontId="8" fillId="4" borderId="5" xfId="0" applyNumberFormat="1" applyFont="1" applyFill="1" applyBorder="1" applyAlignment="1">
      <alignment horizontal="center" vertical="center"/>
    </xf>
    <xf numFmtId="0" fontId="8" fillId="0" borderId="35" xfId="0" applyFont="1" applyFill="1" applyBorder="1"/>
    <xf numFmtId="4" fontId="8" fillId="0" borderId="35" xfId="0" applyNumberFormat="1" applyFont="1" applyFill="1" applyBorder="1" applyAlignment="1">
      <alignment horizontal="center" vertical="center"/>
    </xf>
    <xf numFmtId="4" fontId="8" fillId="4" borderId="53" xfId="0" applyNumberFormat="1" applyFont="1" applyFill="1" applyBorder="1" applyAlignment="1">
      <alignment horizontal="center" vertical="center"/>
    </xf>
    <xf numFmtId="2" fontId="7" fillId="4" borderId="6" xfId="0" applyNumberFormat="1" applyFont="1" applyFill="1" applyBorder="1" applyAlignment="1">
      <alignment horizontal="center" vertical="center" wrapText="1"/>
    </xf>
    <xf numFmtId="2" fontId="7" fillId="4" borderId="33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left" wrapText="1"/>
    </xf>
    <xf numFmtId="2" fontId="7" fillId="0" borderId="1" xfId="0" applyNumberFormat="1" applyFont="1" applyFill="1" applyBorder="1" applyAlignment="1">
      <alignment horizontal="center" vertical="center"/>
    </xf>
    <xf numFmtId="0" fontId="8" fillId="4" borderId="51" xfId="0" applyFont="1" applyFill="1" applyBorder="1" applyAlignment="1">
      <alignment horizontal="center"/>
    </xf>
    <xf numFmtId="0" fontId="8" fillId="4" borderId="3" xfId="0" applyFont="1" applyFill="1" applyBorder="1" applyAlignment="1">
      <alignment horizontal="center"/>
    </xf>
    <xf numFmtId="0" fontId="8" fillId="4" borderId="52" xfId="0" applyFont="1" applyFill="1" applyBorder="1" applyAlignment="1">
      <alignment horizontal="center"/>
    </xf>
    <xf numFmtId="4" fontId="8" fillId="4" borderId="24" xfId="0" applyNumberFormat="1" applyFont="1" applyFill="1" applyBorder="1" applyAlignment="1">
      <alignment horizontal="center" vertical="center"/>
    </xf>
    <xf numFmtId="0" fontId="8" fillId="0" borderId="1" xfId="0" applyFont="1" applyFill="1" applyBorder="1"/>
    <xf numFmtId="4" fontId="8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left"/>
    </xf>
    <xf numFmtId="0" fontId="8" fillId="4" borderId="1" xfId="0" applyFont="1" applyFill="1" applyBorder="1"/>
    <xf numFmtId="4" fontId="8" fillId="4" borderId="1" xfId="0" applyNumberFormat="1" applyFont="1" applyFill="1" applyBorder="1" applyAlignment="1">
      <alignment horizontal="center" vertical="center"/>
    </xf>
    <xf numFmtId="4" fontId="7" fillId="4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/>
    </xf>
    <xf numFmtId="0" fontId="8" fillId="4" borderId="6" xfId="0" applyFont="1" applyFill="1" applyBorder="1"/>
    <xf numFmtId="4" fontId="8" fillId="4" borderId="6" xfId="0" applyNumberFormat="1" applyFont="1" applyFill="1" applyBorder="1" applyAlignment="1">
      <alignment horizontal="center" vertical="center"/>
    </xf>
    <xf numFmtId="2" fontId="8" fillId="4" borderId="24" xfId="0" applyNumberFormat="1" applyFont="1" applyFill="1" applyBorder="1" applyAlignment="1">
      <alignment horizontal="center" vertical="center"/>
    </xf>
    <xf numFmtId="0" fontId="7" fillId="0" borderId="1" xfId="0" applyFont="1" applyFill="1" applyBorder="1"/>
    <xf numFmtId="4" fontId="8" fillId="4" borderId="54" xfId="0" applyNumberFormat="1" applyFont="1" applyFill="1" applyBorder="1" applyAlignment="1">
      <alignment horizontal="center" vertical="center"/>
    </xf>
    <xf numFmtId="4" fontId="7" fillId="4" borderId="6" xfId="0" applyNumberFormat="1" applyFont="1" applyFill="1" applyBorder="1" applyAlignment="1">
      <alignment horizontal="center" vertical="center" wrapText="1"/>
    </xf>
    <xf numFmtId="4" fontId="7" fillId="4" borderId="33" xfId="0" applyNumberFormat="1" applyFont="1" applyFill="1" applyBorder="1" applyAlignment="1">
      <alignment horizontal="center" vertical="center" wrapText="1"/>
    </xf>
    <xf numFmtId="0" fontId="8" fillId="4" borderId="55" xfId="0" applyFont="1" applyFill="1" applyBorder="1" applyAlignment="1">
      <alignment horizontal="center"/>
    </xf>
    <xf numFmtId="0" fontId="8" fillId="4" borderId="0" xfId="0" applyFont="1" applyFill="1" applyBorder="1" applyAlignment="1">
      <alignment horizontal="center"/>
    </xf>
    <xf numFmtId="0" fontId="8" fillId="4" borderId="20" xfId="0" applyFont="1" applyFill="1" applyBorder="1" applyAlignment="1">
      <alignment horizontal="center"/>
    </xf>
    <xf numFmtId="49" fontId="7" fillId="0" borderId="1" xfId="0" applyNumberFormat="1" applyFont="1" applyFill="1" applyBorder="1" applyAlignment="1">
      <alignment horizontal="center"/>
    </xf>
    <xf numFmtId="49" fontId="8" fillId="4" borderId="0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left"/>
    </xf>
    <xf numFmtId="4" fontId="13" fillId="2" borderId="16" xfId="0" applyNumberFormat="1" applyFont="1" applyFill="1" applyBorder="1" applyAlignment="1">
      <alignment horizontal="center" vertical="center"/>
    </xf>
    <xf numFmtId="0" fontId="13" fillId="4" borderId="41" xfId="0" applyFont="1" applyFill="1" applyBorder="1" applyAlignment="1">
      <alignment horizontal="right" vertical="center" wrapText="1"/>
    </xf>
    <xf numFmtId="4" fontId="13" fillId="16" borderId="1" xfId="0" applyNumberFormat="1" applyFont="1" applyFill="1" applyBorder="1" applyAlignment="1">
      <alignment horizontal="center"/>
    </xf>
    <xf numFmtId="0" fontId="13" fillId="16" borderId="1" xfId="0" applyFont="1" applyFill="1" applyBorder="1"/>
    <xf numFmtId="0" fontId="12" fillId="4" borderId="41" xfId="0" applyFont="1" applyFill="1" applyBorder="1" applyAlignment="1">
      <alignment horizontal="right"/>
    </xf>
    <xf numFmtId="49" fontId="13" fillId="16" borderId="1" xfId="0" applyNumberFormat="1" applyFont="1" applyFill="1" applyBorder="1" applyAlignment="1">
      <alignment horizontal="center" vertical="center" wrapText="1"/>
    </xf>
    <xf numFmtId="0" fontId="13" fillId="16" borderId="1" xfId="0" applyFont="1" applyFill="1" applyBorder="1" applyAlignment="1">
      <alignment horizontal="center" vertical="center" wrapText="1"/>
    </xf>
    <xf numFmtId="0" fontId="11" fillId="4" borderId="15" xfId="0" applyFont="1" applyFill="1" applyBorder="1" applyAlignment="1">
      <alignment horizontal="right"/>
    </xf>
    <xf numFmtId="0" fontId="11" fillId="16" borderId="1" xfId="0" applyFont="1" applyFill="1" applyBorder="1" applyAlignment="1">
      <alignment vertical="center" wrapText="1"/>
    </xf>
    <xf numFmtId="4" fontId="8" fillId="9" borderId="37" xfId="0" applyNumberFormat="1" applyFont="1" applyFill="1" applyBorder="1" applyAlignment="1">
      <alignment horizontal="center" vertical="center" wrapText="1"/>
    </xf>
    <xf numFmtId="0" fontId="11" fillId="4" borderId="5" xfId="1" applyFont="1" applyFill="1" applyBorder="1" applyAlignment="1">
      <alignment horizontal="center" vertical="center" wrapText="1"/>
    </xf>
    <xf numFmtId="4" fontId="13" fillId="4" borderId="5" xfId="0" applyNumberFormat="1" applyFont="1" applyFill="1" applyBorder="1" applyAlignment="1">
      <alignment horizontal="center"/>
    </xf>
    <xf numFmtId="4" fontId="13" fillId="4" borderId="54" xfId="0" applyNumberFormat="1" applyFont="1" applyFill="1" applyBorder="1" applyAlignment="1">
      <alignment horizontal="center" vertical="center"/>
    </xf>
    <xf numFmtId="4" fontId="13" fillId="4" borderId="48" xfId="0" applyNumberFormat="1" applyFont="1" applyFill="1" applyBorder="1" applyAlignment="1">
      <alignment horizontal="center"/>
    </xf>
    <xf numFmtId="4" fontId="13" fillId="4" borderId="14" xfId="0" applyNumberFormat="1" applyFont="1" applyFill="1" applyBorder="1" applyAlignment="1">
      <alignment horizontal="center"/>
    </xf>
    <xf numFmtId="0" fontId="13" fillId="0" borderId="15" xfId="1" applyFont="1" applyBorder="1" applyAlignment="1">
      <alignment horizontal="center" vertical="center" wrapText="1"/>
    </xf>
    <xf numFmtId="0" fontId="13" fillId="10" borderId="1" xfId="1" applyFont="1" applyFill="1" applyBorder="1" applyAlignment="1">
      <alignment horizontal="left" vertical="center" wrapText="1"/>
    </xf>
    <xf numFmtId="0" fontId="11" fillId="9" borderId="1" xfId="1" applyFont="1" applyFill="1" applyBorder="1" applyAlignment="1">
      <alignment horizontal="left" vertical="center" wrapText="1"/>
    </xf>
    <xf numFmtId="4" fontId="11" fillId="9" borderId="1" xfId="0" applyNumberFormat="1" applyFont="1" applyFill="1" applyBorder="1" applyAlignment="1">
      <alignment horizontal="center"/>
    </xf>
    <xf numFmtId="14" fontId="14" fillId="0" borderId="38" xfId="0" applyNumberFormat="1" applyFont="1" applyBorder="1" applyAlignment="1">
      <alignment horizontal="center" vertical="center" wrapText="1"/>
    </xf>
    <xf numFmtId="0" fontId="17" fillId="0" borderId="38" xfId="0" applyFont="1" applyBorder="1" applyAlignment="1">
      <alignment horizontal="center" vertical="center" wrapText="1"/>
    </xf>
    <xf numFmtId="49" fontId="13" fillId="4" borderId="39" xfId="1" applyNumberFormat="1" applyFont="1" applyFill="1" applyBorder="1" applyAlignment="1">
      <alignment horizontal="left" vertical="center" wrapText="1"/>
    </xf>
    <xf numFmtId="49" fontId="13" fillId="4" borderId="11" xfId="1" applyNumberFormat="1" applyFont="1" applyFill="1" applyBorder="1" applyAlignment="1">
      <alignment horizontal="left" vertical="center" wrapText="1"/>
    </xf>
    <xf numFmtId="0" fontId="22" fillId="0" borderId="35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13" fillId="0" borderId="34" xfId="1" applyFont="1" applyBorder="1" applyAlignment="1">
      <alignment horizontal="center" vertical="center" wrapText="1"/>
    </xf>
    <xf numFmtId="0" fontId="13" fillId="0" borderId="8" xfId="1" applyFont="1" applyBorder="1" applyAlignment="1">
      <alignment horizontal="center" vertical="center" wrapText="1"/>
    </xf>
    <xf numFmtId="0" fontId="13" fillId="2" borderId="2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0" borderId="21" xfId="1" applyFont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49" fontId="13" fillId="9" borderId="8" xfId="1" applyNumberFormat="1" applyFont="1" applyFill="1" applyBorder="1" applyAlignment="1">
      <alignment horizontal="left" vertical="center" wrapText="1"/>
    </xf>
    <xf numFmtId="49" fontId="13" fillId="9" borderId="1" xfId="1" applyNumberFormat="1" applyFont="1" applyFill="1" applyBorder="1" applyAlignment="1">
      <alignment horizontal="left" vertical="center" wrapText="1"/>
    </xf>
    <xf numFmtId="49" fontId="13" fillId="3" borderId="8" xfId="1" applyNumberFormat="1" applyFont="1" applyFill="1" applyBorder="1" applyAlignment="1">
      <alignment horizontal="left" vertical="center" wrapText="1"/>
    </xf>
    <xf numFmtId="49" fontId="13" fillId="3" borderId="1" xfId="1" applyNumberFormat="1" applyFont="1" applyFill="1" applyBorder="1" applyAlignment="1">
      <alignment horizontal="left" vertical="center" wrapText="1"/>
    </xf>
    <xf numFmtId="0" fontId="13" fillId="10" borderId="40" xfId="1" applyFont="1" applyFill="1" applyBorder="1" applyAlignment="1">
      <alignment horizontal="left" vertical="center" wrapText="1"/>
    </xf>
    <xf numFmtId="0" fontId="13" fillId="10" borderId="41" xfId="1" applyFont="1" applyFill="1" applyBorder="1" applyAlignment="1">
      <alignment horizontal="left" vertical="center" wrapText="1"/>
    </xf>
    <xf numFmtId="0" fontId="13" fillId="10" borderId="15" xfId="1" applyFont="1" applyFill="1" applyBorder="1" applyAlignment="1">
      <alignment horizontal="left" vertical="center" wrapText="1"/>
    </xf>
    <xf numFmtId="0" fontId="13" fillId="12" borderId="32" xfId="1" applyFont="1" applyFill="1" applyBorder="1" applyAlignment="1">
      <alignment horizontal="left" vertical="center" wrapText="1"/>
    </xf>
    <xf numFmtId="0" fontId="13" fillId="12" borderId="28" xfId="1" applyFont="1" applyFill="1" applyBorder="1" applyAlignment="1">
      <alignment horizontal="left" vertical="center" wrapText="1"/>
    </xf>
    <xf numFmtId="0" fontId="13" fillId="10" borderId="8" xfId="1" applyFont="1" applyFill="1" applyBorder="1" applyAlignment="1">
      <alignment horizontal="left" vertical="center" wrapText="1"/>
    </xf>
    <xf numFmtId="0" fontId="13" fillId="10" borderId="1" xfId="1" applyFont="1" applyFill="1" applyBorder="1" applyAlignment="1">
      <alignment horizontal="left" vertical="center" wrapText="1"/>
    </xf>
    <xf numFmtId="0" fontId="13" fillId="9" borderId="40" xfId="1" applyFont="1" applyFill="1" applyBorder="1" applyAlignment="1">
      <alignment horizontal="left" vertical="center" wrapText="1"/>
    </xf>
    <xf numFmtId="0" fontId="13" fillId="9" borderId="41" xfId="1" applyFont="1" applyFill="1" applyBorder="1" applyAlignment="1">
      <alignment horizontal="left" vertical="center" wrapText="1"/>
    </xf>
    <xf numFmtId="0" fontId="13" fillId="9" borderId="15" xfId="1" applyFont="1" applyFill="1" applyBorder="1" applyAlignment="1">
      <alignment horizontal="left" vertical="center" wrapText="1"/>
    </xf>
    <xf numFmtId="49" fontId="13" fillId="4" borderId="48" xfId="1" applyNumberFormat="1" applyFont="1" applyFill="1" applyBorder="1" applyAlignment="1">
      <alignment horizontal="left" vertical="center" wrapText="1"/>
    </xf>
    <xf numFmtId="49" fontId="13" fillId="4" borderId="5" xfId="1" applyNumberFormat="1" applyFont="1" applyFill="1" applyBorder="1" applyAlignment="1">
      <alignment horizontal="left" vertical="center" wrapText="1"/>
    </xf>
    <xf numFmtId="49" fontId="13" fillId="4" borderId="34" xfId="1" applyNumberFormat="1" applyFont="1" applyFill="1" applyBorder="1" applyAlignment="1">
      <alignment horizontal="left" vertical="center" wrapText="1"/>
    </xf>
    <xf numFmtId="49" fontId="13" fillId="4" borderId="21" xfId="1" applyNumberFormat="1" applyFont="1" applyFill="1" applyBorder="1" applyAlignment="1">
      <alignment horizontal="left" vertical="center" wrapText="1"/>
    </xf>
    <xf numFmtId="49" fontId="13" fillId="9" borderId="40" xfId="1" applyNumberFormat="1" applyFont="1" applyFill="1" applyBorder="1" applyAlignment="1">
      <alignment horizontal="center" vertical="center" wrapText="1"/>
    </xf>
    <xf numFmtId="49" fontId="13" fillId="9" borderId="41" xfId="1" applyNumberFormat="1" applyFont="1" applyFill="1" applyBorder="1" applyAlignment="1">
      <alignment horizontal="center" vertical="center" wrapText="1"/>
    </xf>
    <xf numFmtId="49" fontId="13" fillId="9" borderId="15" xfId="1" applyNumberFormat="1" applyFont="1" applyFill="1" applyBorder="1" applyAlignment="1">
      <alignment horizontal="center" vertical="center" wrapText="1"/>
    </xf>
    <xf numFmtId="0" fontId="13" fillId="8" borderId="8" xfId="0" applyFont="1" applyFill="1" applyBorder="1" applyAlignment="1">
      <alignment horizontal="left"/>
    </xf>
    <xf numFmtId="0" fontId="13" fillId="8" borderId="1" xfId="0" applyFont="1" applyFill="1" applyBorder="1" applyAlignment="1">
      <alignment horizontal="left"/>
    </xf>
    <xf numFmtId="49" fontId="13" fillId="10" borderId="8" xfId="1" applyNumberFormat="1" applyFont="1" applyFill="1" applyBorder="1" applyAlignment="1">
      <alignment horizontal="left" vertical="center" wrapText="1"/>
    </xf>
    <xf numFmtId="49" fontId="13" fillId="10" borderId="1" xfId="1" applyNumberFormat="1" applyFont="1" applyFill="1" applyBorder="1" applyAlignment="1">
      <alignment horizontal="left" vertical="center" wrapText="1"/>
    </xf>
    <xf numFmtId="0" fontId="13" fillId="4" borderId="40" xfId="0" applyFont="1" applyFill="1" applyBorder="1" applyAlignment="1">
      <alignment horizontal="right" vertical="center" wrapText="1"/>
    </xf>
    <xf numFmtId="0" fontId="0" fillId="4" borderId="41" xfId="0" applyFill="1" applyBorder="1" applyAlignment="1">
      <alignment horizontal="right" vertical="center"/>
    </xf>
    <xf numFmtId="0" fontId="0" fillId="4" borderId="15" xfId="0" applyFill="1" applyBorder="1" applyAlignment="1">
      <alignment horizontal="right" vertical="center"/>
    </xf>
    <xf numFmtId="0" fontId="13" fillId="8" borderId="41" xfId="0" applyFont="1" applyFill="1" applyBorder="1" applyAlignment="1">
      <alignment horizontal="left" vertical="center" wrapText="1"/>
    </xf>
    <xf numFmtId="0" fontId="0" fillId="0" borderId="41" xfId="0" applyBorder="1" applyAlignment="1">
      <alignment vertical="center"/>
    </xf>
    <xf numFmtId="0" fontId="0" fillId="4" borderId="41" xfId="0" applyFill="1" applyBorder="1" applyAlignment="1">
      <alignment horizontal="right"/>
    </xf>
    <xf numFmtId="0" fontId="0" fillId="4" borderId="15" xfId="0" applyFill="1" applyBorder="1" applyAlignment="1">
      <alignment horizontal="right"/>
    </xf>
    <xf numFmtId="0" fontId="13" fillId="6" borderId="8" xfId="1" applyFont="1" applyFill="1" applyBorder="1" applyAlignment="1">
      <alignment horizontal="left" vertical="center" wrapText="1"/>
    </xf>
    <xf numFmtId="0" fontId="13" fillId="6" borderId="1" xfId="1" applyFont="1" applyFill="1" applyBorder="1" applyAlignment="1">
      <alignment horizontal="left" vertical="center" wrapText="1"/>
    </xf>
    <xf numFmtId="0" fontId="13" fillId="4" borderId="40" xfId="1" applyFont="1" applyFill="1" applyBorder="1" applyAlignment="1">
      <alignment horizontal="right" vertical="center" wrapText="1"/>
    </xf>
    <xf numFmtId="0" fontId="13" fillId="4" borderId="41" xfId="1" applyFont="1" applyFill="1" applyBorder="1" applyAlignment="1">
      <alignment horizontal="right" vertical="center" wrapText="1"/>
    </xf>
    <xf numFmtId="0" fontId="13" fillId="4" borderId="15" xfId="1" applyFont="1" applyFill="1" applyBorder="1" applyAlignment="1">
      <alignment horizontal="right" vertical="center" wrapText="1"/>
    </xf>
    <xf numFmtId="0" fontId="20" fillId="5" borderId="42" xfId="0" applyFont="1" applyFill="1" applyBorder="1" applyAlignment="1">
      <alignment horizontal="left"/>
    </xf>
    <xf numFmtId="0" fontId="20" fillId="5" borderId="43" xfId="0" applyFont="1" applyFill="1" applyBorder="1" applyAlignment="1">
      <alignment horizontal="left"/>
    </xf>
    <xf numFmtId="0" fontId="20" fillId="5" borderId="44" xfId="0" applyFont="1" applyFill="1" applyBorder="1" applyAlignment="1">
      <alignment horizontal="left"/>
    </xf>
    <xf numFmtId="0" fontId="5" fillId="4" borderId="39" xfId="0" applyFont="1" applyFill="1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5" fillId="4" borderId="45" xfId="0" applyFont="1" applyFill="1" applyBorder="1" applyAlignment="1">
      <alignment horizontal="left"/>
    </xf>
    <xf numFmtId="0" fontId="5" fillId="4" borderId="46" xfId="0" applyFont="1" applyFill="1" applyBorder="1" applyAlignment="1">
      <alignment horizontal="left"/>
    </xf>
    <xf numFmtId="0" fontId="5" fillId="4" borderId="47" xfId="0" applyFont="1" applyFill="1" applyBorder="1" applyAlignment="1">
      <alignment horizontal="left"/>
    </xf>
    <xf numFmtId="0" fontId="5" fillId="4" borderId="45" xfId="0" applyFont="1" applyFill="1" applyBorder="1" applyAlignment="1">
      <alignment horizontal="left" wrapText="1"/>
    </xf>
    <xf numFmtId="0" fontId="0" fillId="0" borderId="46" xfId="0" applyBorder="1" applyAlignment="1">
      <alignment horizontal="left" wrapText="1"/>
    </xf>
    <xf numFmtId="0" fontId="0" fillId="0" borderId="47" xfId="0" applyBorder="1" applyAlignment="1">
      <alignment horizontal="left" wrapText="1"/>
    </xf>
    <xf numFmtId="0" fontId="5" fillId="4" borderId="49" xfId="0" applyFont="1" applyFill="1" applyBorder="1" applyAlignment="1">
      <alignment horizontal="left"/>
    </xf>
    <xf numFmtId="0" fontId="5" fillId="4" borderId="2" xfId="0" applyFont="1" applyFill="1" applyBorder="1" applyAlignment="1">
      <alignment horizontal="left"/>
    </xf>
    <xf numFmtId="0" fontId="5" fillId="4" borderId="50" xfId="0" applyFont="1" applyFill="1" applyBorder="1" applyAlignment="1">
      <alignment horizontal="left"/>
    </xf>
    <xf numFmtId="0" fontId="5" fillId="4" borderId="9" xfId="0" applyFont="1" applyFill="1" applyBorder="1" applyAlignment="1">
      <alignment horizontal="left"/>
    </xf>
    <xf numFmtId="0" fontId="5" fillId="4" borderId="41" xfId="0" applyFont="1" applyFill="1" applyBorder="1" applyAlignment="1">
      <alignment horizontal="left"/>
    </xf>
    <xf numFmtId="0" fontId="5" fillId="4" borderId="15" xfId="0" applyFont="1" applyFill="1" applyBorder="1" applyAlignment="1">
      <alignment horizontal="left"/>
    </xf>
    <xf numFmtId="14" fontId="5" fillId="0" borderId="0" xfId="0" applyNumberFormat="1" applyFont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9" fillId="0" borderId="35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0" fontId="19" fillId="0" borderId="28" xfId="0" applyFont="1" applyBorder="1" applyAlignment="1">
      <alignment horizontal="center" vertical="center" wrapText="1"/>
    </xf>
    <xf numFmtId="0" fontId="9" fillId="0" borderId="36" xfId="1" applyFont="1" applyBorder="1" applyAlignment="1">
      <alignment horizontal="center" vertical="center" wrapText="1"/>
    </xf>
    <xf numFmtId="0" fontId="9" fillId="0" borderId="48" xfId="1" applyFont="1" applyBorder="1" applyAlignment="1">
      <alignment horizontal="center" vertical="center" wrapText="1"/>
    </xf>
    <xf numFmtId="0" fontId="9" fillId="0" borderId="21" xfId="1" applyFont="1" applyBorder="1" applyAlignment="1">
      <alignment horizontal="center" vertical="center" wrapText="1"/>
    </xf>
    <xf numFmtId="0" fontId="9" fillId="0" borderId="28" xfId="1" applyFont="1" applyBorder="1" applyAlignment="1">
      <alignment horizontal="center" vertical="center" wrapText="1"/>
    </xf>
    <xf numFmtId="0" fontId="4" fillId="0" borderId="0" xfId="1" applyFont="1" applyAlignment="1">
      <alignment horizontal="center"/>
    </xf>
    <xf numFmtId="0" fontId="6" fillId="0" borderId="0" xfId="1" applyFont="1" applyBorder="1" applyAlignment="1">
      <alignment horizontal="center"/>
    </xf>
    <xf numFmtId="14" fontId="6" fillId="0" borderId="3" xfId="1" applyNumberFormat="1" applyFont="1" applyBorder="1" applyAlignment="1">
      <alignment horizontal="center"/>
    </xf>
    <xf numFmtId="0" fontId="6" fillId="0" borderId="3" xfId="1" applyFont="1" applyBorder="1" applyAlignment="1">
      <alignment horizontal="center"/>
    </xf>
    <xf numFmtId="0" fontId="23" fillId="0" borderId="35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3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4" borderId="39" xfId="0" applyFont="1" applyFill="1" applyBorder="1" applyAlignment="1">
      <alignment horizontal="left"/>
    </xf>
    <xf numFmtId="0" fontId="8" fillId="4" borderId="11" xfId="0" applyFont="1" applyFill="1" applyBorder="1" applyAlignment="1">
      <alignment horizontal="left"/>
    </xf>
    <xf numFmtId="0" fontId="7" fillId="0" borderId="36" xfId="0" applyFont="1" applyBorder="1" applyAlignment="1">
      <alignment horizontal="left" vertical="center" wrapText="1"/>
    </xf>
    <xf numFmtId="0" fontId="7" fillId="0" borderId="48" xfId="0" applyFont="1" applyBorder="1" applyAlignment="1">
      <alignment horizontal="left" vertical="center" wrapText="1"/>
    </xf>
    <xf numFmtId="0" fontId="7" fillId="0" borderId="35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0" fontId="7" fillId="0" borderId="53" xfId="0" applyFont="1" applyBorder="1" applyAlignment="1">
      <alignment horizontal="center" vertical="center" wrapText="1"/>
    </xf>
    <xf numFmtId="0" fontId="7" fillId="0" borderId="54" xfId="0" applyFont="1" applyBorder="1" applyAlignment="1">
      <alignment horizontal="center" vertical="center" wrapText="1"/>
    </xf>
    <xf numFmtId="0" fontId="8" fillId="4" borderId="36" xfId="0" applyFont="1" applyFill="1" applyBorder="1" applyAlignment="1">
      <alignment horizontal="left"/>
    </xf>
    <xf numFmtId="0" fontId="8" fillId="4" borderId="35" xfId="0" applyFont="1" applyFill="1" applyBorder="1" applyAlignment="1">
      <alignment horizontal="left"/>
    </xf>
    <xf numFmtId="0" fontId="0" fillId="0" borderId="5" xfId="0" applyBorder="1" applyAlignment="1">
      <alignment horizontal="center" vertical="center" wrapText="1"/>
    </xf>
    <xf numFmtId="0" fontId="8" fillId="9" borderId="51" xfId="1" applyFont="1" applyFill="1" applyBorder="1" applyAlignment="1">
      <alignment horizontal="left" vertical="center" wrapText="1"/>
    </xf>
    <xf numFmtId="0" fontId="8" fillId="9" borderId="3" xfId="1" applyFont="1" applyFill="1" applyBorder="1" applyAlignment="1">
      <alignment horizontal="left" vertical="center" wrapText="1"/>
    </xf>
    <xf numFmtId="0" fontId="8" fillId="9" borderId="52" xfId="1" applyFont="1" applyFill="1" applyBorder="1" applyAlignment="1">
      <alignment horizontal="left" vertical="center" wrapText="1"/>
    </xf>
    <xf numFmtId="0" fontId="8" fillId="4" borderId="55" xfId="0" applyFont="1" applyFill="1" applyBorder="1" applyAlignment="1">
      <alignment horizontal="center"/>
    </xf>
    <xf numFmtId="0" fontId="8" fillId="4" borderId="0" xfId="0" applyFont="1" applyFill="1" applyBorder="1" applyAlignment="1">
      <alignment horizontal="center"/>
    </xf>
    <xf numFmtId="0" fontId="8" fillId="4" borderId="20" xfId="0" applyFont="1" applyFill="1" applyBorder="1" applyAlignment="1">
      <alignment horizontal="center"/>
    </xf>
  </cellXfs>
  <cellStyles count="3">
    <cellStyle name="Обычный" xfId="0" builtinId="0"/>
    <cellStyle name="Обычный_Лист1" xfId="1"/>
    <cellStyle name="Финансовый" xfId="2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531"/>
  <sheetViews>
    <sheetView tabSelected="1" view="pageBreakPreview" topLeftCell="A480" zoomScale="55" zoomScaleNormal="53" zoomScaleSheetLayoutView="55" workbookViewId="0">
      <selection activeCell="I514" sqref="I514"/>
    </sheetView>
  </sheetViews>
  <sheetFormatPr defaultRowHeight="12.75"/>
  <cols>
    <col min="1" max="1" width="24.85546875" customWidth="1"/>
    <col min="2" max="2" width="15.7109375" customWidth="1"/>
    <col min="3" max="3" width="15.140625" customWidth="1"/>
    <col min="4" max="4" width="66.42578125" customWidth="1"/>
    <col min="5" max="5" width="14.42578125" customWidth="1"/>
    <col min="6" max="6" width="29.28515625" hidden="1" customWidth="1"/>
    <col min="7" max="7" width="21.85546875" hidden="1" customWidth="1"/>
    <col min="8" max="8" width="26.140625" customWidth="1"/>
    <col min="9" max="9" width="25.7109375" customWidth="1"/>
    <col min="10" max="10" width="27.7109375" style="363" customWidth="1"/>
    <col min="11" max="11" width="26.140625" customWidth="1"/>
    <col min="12" max="12" width="20.140625" bestFit="1" customWidth="1"/>
    <col min="14" max="14" width="23.5703125" customWidth="1"/>
  </cols>
  <sheetData>
    <row r="1" spans="1:14" s="8" customFormat="1" ht="27.75" customHeight="1">
      <c r="A1" s="557" t="s">
        <v>220</v>
      </c>
      <c r="B1" s="557"/>
      <c r="C1" s="557"/>
      <c r="D1" s="557"/>
      <c r="E1" s="557"/>
      <c r="F1" s="557"/>
      <c r="G1" s="557"/>
      <c r="H1" s="557"/>
      <c r="I1" s="558"/>
      <c r="J1" s="551">
        <v>44134</v>
      </c>
    </row>
    <row r="2" spans="1:14" ht="50.25" customHeight="1">
      <c r="A2" s="558"/>
      <c r="B2" s="558"/>
      <c r="C2" s="558"/>
      <c r="D2" s="558"/>
      <c r="E2" s="558"/>
      <c r="F2" s="558"/>
      <c r="G2" s="558"/>
      <c r="H2" s="558"/>
      <c r="I2" s="558"/>
      <c r="J2" s="552"/>
    </row>
    <row r="3" spans="1:14" ht="21.75" customHeight="1">
      <c r="A3" s="558"/>
      <c r="B3" s="558"/>
      <c r="C3" s="558"/>
      <c r="D3" s="558"/>
      <c r="E3" s="558"/>
      <c r="F3" s="558"/>
      <c r="G3" s="558"/>
      <c r="H3" s="558"/>
      <c r="I3" s="558"/>
      <c r="J3" s="552"/>
    </row>
    <row r="4" spans="1:14" ht="13.5" thickBot="1">
      <c r="A4" s="559"/>
      <c r="B4" s="559"/>
      <c r="C4" s="559"/>
      <c r="D4" s="559"/>
      <c r="E4" s="559"/>
      <c r="F4" s="559"/>
      <c r="G4" s="559"/>
      <c r="H4" s="559"/>
      <c r="I4" s="559"/>
      <c r="J4" s="552"/>
    </row>
    <row r="5" spans="1:14" ht="29.25" customHeight="1">
      <c r="A5" s="560" t="s">
        <v>1</v>
      </c>
      <c r="B5" s="564" t="s">
        <v>100</v>
      </c>
      <c r="C5" s="564" t="s">
        <v>0</v>
      </c>
      <c r="D5" s="564" t="s">
        <v>2</v>
      </c>
      <c r="E5" s="566" t="s">
        <v>96</v>
      </c>
      <c r="F5" s="562" t="s">
        <v>102</v>
      </c>
      <c r="G5" s="178" t="s">
        <v>105</v>
      </c>
      <c r="H5" s="562" t="s">
        <v>221</v>
      </c>
      <c r="I5" s="555" t="s">
        <v>252</v>
      </c>
      <c r="J5" s="555" t="s">
        <v>253</v>
      </c>
    </row>
    <row r="6" spans="1:14" ht="36.75" customHeight="1" thickBot="1">
      <c r="A6" s="561"/>
      <c r="B6" s="565"/>
      <c r="C6" s="565"/>
      <c r="D6" s="565"/>
      <c r="E6" s="567"/>
      <c r="F6" s="563"/>
      <c r="G6" s="177" t="s">
        <v>106</v>
      </c>
      <c r="H6" s="563"/>
      <c r="I6" s="556"/>
      <c r="J6" s="556"/>
    </row>
    <row r="7" spans="1:14" ht="24" customHeight="1">
      <c r="A7" s="179" t="s">
        <v>52</v>
      </c>
      <c r="B7" s="120" t="s">
        <v>83</v>
      </c>
      <c r="C7" s="13">
        <v>211</v>
      </c>
      <c r="D7" s="137" t="s">
        <v>74</v>
      </c>
      <c r="E7" s="13">
        <v>111</v>
      </c>
      <c r="F7" s="161">
        <v>1605060</v>
      </c>
      <c r="G7" s="161">
        <v>-76252.84</v>
      </c>
      <c r="H7" s="161">
        <v>4616731.5</v>
      </c>
      <c r="I7" s="161">
        <v>0</v>
      </c>
      <c r="J7" s="180">
        <f>H7+I7</f>
        <v>4616731.5</v>
      </c>
      <c r="N7" s="1"/>
    </row>
    <row r="8" spans="1:14" ht="22.5" hidden="1" customHeight="1">
      <c r="A8" s="179"/>
      <c r="B8" s="120"/>
      <c r="C8" s="13">
        <v>212</v>
      </c>
      <c r="D8" s="137" t="s">
        <v>75</v>
      </c>
      <c r="E8" s="13">
        <v>112</v>
      </c>
      <c r="F8" s="14">
        <v>0</v>
      </c>
      <c r="G8" s="14"/>
      <c r="H8" s="14">
        <v>0</v>
      </c>
      <c r="I8" s="161">
        <v>0</v>
      </c>
      <c r="J8" s="180">
        <f t="shared" ref="J8:J73" si="0">H8+I8</f>
        <v>0</v>
      </c>
    </row>
    <row r="9" spans="1:14" ht="20.25" hidden="1">
      <c r="A9" s="181"/>
      <c r="B9" s="15"/>
      <c r="C9" s="16"/>
      <c r="D9" s="18" t="s">
        <v>47</v>
      </c>
      <c r="E9" s="16"/>
      <c r="F9" s="17">
        <v>0</v>
      </c>
      <c r="G9" s="17"/>
      <c r="H9" s="17">
        <v>0</v>
      </c>
      <c r="I9" s="161">
        <v>0</v>
      </c>
      <c r="J9" s="180">
        <f t="shared" si="0"/>
        <v>0</v>
      </c>
    </row>
    <row r="10" spans="1:14" ht="20.25" hidden="1">
      <c r="A10" s="181"/>
      <c r="B10" s="15"/>
      <c r="C10" s="16"/>
      <c r="D10" s="18" t="s">
        <v>48</v>
      </c>
      <c r="E10" s="16"/>
      <c r="F10" s="17">
        <v>0</v>
      </c>
      <c r="G10" s="17"/>
      <c r="H10" s="17">
        <v>0</v>
      </c>
      <c r="I10" s="161">
        <v>0</v>
      </c>
      <c r="J10" s="180">
        <f t="shared" si="0"/>
        <v>0</v>
      </c>
    </row>
    <row r="11" spans="1:14" ht="27.75" customHeight="1">
      <c r="A11" s="179"/>
      <c r="B11" s="120"/>
      <c r="C11" s="13">
        <v>213</v>
      </c>
      <c r="D11" s="137" t="s">
        <v>4</v>
      </c>
      <c r="E11" s="13">
        <v>119</v>
      </c>
      <c r="F11" s="160">
        <v>430368</v>
      </c>
      <c r="G11" s="160">
        <v>-23028.36</v>
      </c>
      <c r="H11" s="160">
        <v>1394252.91</v>
      </c>
      <c r="I11" s="161">
        <v>0</v>
      </c>
      <c r="J11" s="180">
        <f t="shared" si="0"/>
        <v>1394252.91</v>
      </c>
      <c r="K11" s="407"/>
      <c r="L11" s="364"/>
    </row>
    <row r="12" spans="1:14" ht="0.75" hidden="1" customHeight="1">
      <c r="A12" s="179"/>
      <c r="B12" s="120"/>
      <c r="C12" s="13">
        <v>221</v>
      </c>
      <c r="D12" s="137" t="s">
        <v>76</v>
      </c>
      <c r="E12" s="13">
        <v>244</v>
      </c>
      <c r="F12" s="161">
        <f>F13+F14</f>
        <v>0</v>
      </c>
      <c r="G12" s="161"/>
      <c r="H12" s="161">
        <f>H13+H14</f>
        <v>0</v>
      </c>
      <c r="I12" s="161">
        <v>0</v>
      </c>
      <c r="J12" s="180">
        <f t="shared" si="0"/>
        <v>0</v>
      </c>
    </row>
    <row r="13" spans="1:14" ht="20.25" hidden="1">
      <c r="A13" s="182"/>
      <c r="B13" s="20"/>
      <c r="C13" s="16"/>
      <c r="D13" s="18" t="s">
        <v>10</v>
      </c>
      <c r="E13" s="16"/>
      <c r="F13" s="17">
        <v>0</v>
      </c>
      <c r="G13" s="17"/>
      <c r="H13" s="17">
        <v>0</v>
      </c>
      <c r="I13" s="161">
        <v>0</v>
      </c>
      <c r="J13" s="180">
        <f t="shared" si="0"/>
        <v>0</v>
      </c>
    </row>
    <row r="14" spans="1:14" ht="20.25" hidden="1">
      <c r="A14" s="182"/>
      <c r="B14" s="20"/>
      <c r="C14" s="16"/>
      <c r="D14" s="18" t="s">
        <v>5</v>
      </c>
      <c r="E14" s="16"/>
      <c r="F14" s="17">
        <v>0</v>
      </c>
      <c r="G14" s="17"/>
      <c r="H14" s="17">
        <v>0</v>
      </c>
      <c r="I14" s="161">
        <v>0</v>
      </c>
      <c r="J14" s="180">
        <f t="shared" si="0"/>
        <v>0</v>
      </c>
    </row>
    <row r="15" spans="1:14" ht="20.25">
      <c r="A15" s="179"/>
      <c r="B15" s="120"/>
      <c r="C15" s="13">
        <v>222</v>
      </c>
      <c r="D15" s="137" t="s">
        <v>49</v>
      </c>
      <c r="E15" s="13">
        <v>244</v>
      </c>
      <c r="F15" s="161">
        <v>15000</v>
      </c>
      <c r="G15" s="161"/>
      <c r="H15" s="161">
        <v>15000</v>
      </c>
      <c r="I15" s="14">
        <v>0</v>
      </c>
      <c r="J15" s="180">
        <f t="shared" si="0"/>
        <v>15000</v>
      </c>
    </row>
    <row r="16" spans="1:14" ht="20.25">
      <c r="A16" s="179"/>
      <c r="B16" s="120"/>
      <c r="C16" s="13">
        <v>223</v>
      </c>
      <c r="D16" s="137" t="s">
        <v>232</v>
      </c>
      <c r="E16" s="13">
        <v>244</v>
      </c>
      <c r="F16" s="161">
        <f>F17+F18+F19+F20+F21</f>
        <v>573900</v>
      </c>
      <c r="G16" s="161"/>
      <c r="H16" s="161">
        <f>H17+H18+H19+H20+H21+H22</f>
        <v>635161.15999999992</v>
      </c>
      <c r="I16" s="14">
        <v>0</v>
      </c>
      <c r="J16" s="180">
        <f t="shared" si="0"/>
        <v>635161.15999999992</v>
      </c>
    </row>
    <row r="17" spans="1:10" ht="20.25">
      <c r="A17" s="182"/>
      <c r="B17" s="20"/>
      <c r="C17" s="13"/>
      <c r="D17" s="18" t="s">
        <v>11</v>
      </c>
      <c r="E17" s="21"/>
      <c r="F17" s="14">
        <v>161860</v>
      </c>
      <c r="G17" s="14"/>
      <c r="H17" s="14">
        <v>186633.11</v>
      </c>
      <c r="I17" s="14">
        <v>0</v>
      </c>
      <c r="J17" s="468">
        <f t="shared" si="0"/>
        <v>186633.11</v>
      </c>
    </row>
    <row r="18" spans="1:10" ht="20.25">
      <c r="A18" s="182"/>
      <c r="B18" s="20"/>
      <c r="C18" s="13"/>
      <c r="D18" s="18" t="s">
        <v>12</v>
      </c>
      <c r="E18" s="21"/>
      <c r="F18" s="14">
        <v>48530</v>
      </c>
      <c r="G18" s="14"/>
      <c r="H18" s="14">
        <v>51675.58</v>
      </c>
      <c r="I18" s="14">
        <v>0</v>
      </c>
      <c r="J18" s="468">
        <f t="shared" si="0"/>
        <v>51675.58</v>
      </c>
    </row>
    <row r="19" spans="1:10" ht="20.25">
      <c r="A19" s="182"/>
      <c r="B19" s="20"/>
      <c r="C19" s="13"/>
      <c r="D19" s="18" t="s">
        <v>13</v>
      </c>
      <c r="E19" s="21"/>
      <c r="F19" s="14">
        <v>35700</v>
      </c>
      <c r="G19" s="14"/>
      <c r="H19" s="14">
        <v>44004.45</v>
      </c>
      <c r="I19" s="14">
        <v>0</v>
      </c>
      <c r="J19" s="468">
        <f t="shared" si="0"/>
        <v>44004.45</v>
      </c>
    </row>
    <row r="20" spans="1:10" ht="20.25">
      <c r="A20" s="182"/>
      <c r="B20" s="20"/>
      <c r="C20" s="13"/>
      <c r="D20" s="18" t="s">
        <v>14</v>
      </c>
      <c r="E20" s="21"/>
      <c r="F20" s="14">
        <v>56310</v>
      </c>
      <c r="G20" s="14"/>
      <c r="H20" s="14">
        <v>64280.54</v>
      </c>
      <c r="I20" s="14">
        <v>0</v>
      </c>
      <c r="J20" s="468">
        <f t="shared" si="0"/>
        <v>64280.54</v>
      </c>
    </row>
    <row r="21" spans="1:10" ht="20.25">
      <c r="A21" s="182"/>
      <c r="B21" s="20"/>
      <c r="C21" s="13"/>
      <c r="D21" s="18" t="s">
        <v>15</v>
      </c>
      <c r="E21" s="21"/>
      <c r="F21" s="14">
        <v>271500</v>
      </c>
      <c r="G21" s="14"/>
      <c r="H21" s="14">
        <v>279567.48</v>
      </c>
      <c r="I21" s="14">
        <v>0</v>
      </c>
      <c r="J21" s="468">
        <f t="shared" si="0"/>
        <v>279567.48</v>
      </c>
    </row>
    <row r="22" spans="1:10" ht="20.25">
      <c r="A22" s="182"/>
      <c r="B22" s="20"/>
      <c r="C22" s="13"/>
      <c r="D22" s="18" t="s">
        <v>269</v>
      </c>
      <c r="E22" s="21"/>
      <c r="F22" s="14"/>
      <c r="G22" s="14"/>
      <c r="H22" s="14">
        <v>9000</v>
      </c>
      <c r="I22" s="14">
        <v>0</v>
      </c>
      <c r="J22" s="468">
        <f t="shared" si="0"/>
        <v>9000</v>
      </c>
    </row>
    <row r="23" spans="1:10" ht="21.75" customHeight="1">
      <c r="A23" s="182"/>
      <c r="B23" s="20"/>
      <c r="C23" s="22">
        <v>225</v>
      </c>
      <c r="D23" s="137" t="s">
        <v>6</v>
      </c>
      <c r="E23" s="22">
        <v>244</v>
      </c>
      <c r="F23" s="160">
        <f>F24+F25+F26+F27+F28+F29+F30+F31+F32+F33+F34+F35+F36+F37+F38+F39+F40+F41+F42+F43+F44+F45</f>
        <v>175043</v>
      </c>
      <c r="G23" s="160"/>
      <c r="H23" s="160">
        <f>H24+H25+H27+H28+H32+H40+H41+H46</f>
        <v>175043</v>
      </c>
      <c r="I23" s="161">
        <v>0</v>
      </c>
      <c r="J23" s="180">
        <f t="shared" si="0"/>
        <v>175043</v>
      </c>
    </row>
    <row r="24" spans="1:10" ht="40.5">
      <c r="A24" s="182"/>
      <c r="B24" s="20"/>
      <c r="C24" s="22"/>
      <c r="D24" s="18" t="s">
        <v>33</v>
      </c>
      <c r="E24" s="16"/>
      <c r="F24" s="19">
        <v>9000</v>
      </c>
      <c r="G24" s="19"/>
      <c r="H24" s="19">
        <v>9000</v>
      </c>
      <c r="I24" s="14">
        <v>0</v>
      </c>
      <c r="J24" s="468">
        <f t="shared" si="0"/>
        <v>9000</v>
      </c>
    </row>
    <row r="25" spans="1:10" ht="39" customHeight="1">
      <c r="A25" s="182"/>
      <c r="B25" s="20"/>
      <c r="C25" s="22"/>
      <c r="D25" s="18" t="s">
        <v>34</v>
      </c>
      <c r="E25" s="16"/>
      <c r="F25" s="19">
        <v>24000</v>
      </c>
      <c r="G25" s="19"/>
      <c r="H25" s="19">
        <v>24000</v>
      </c>
      <c r="I25" s="14">
        <v>0</v>
      </c>
      <c r="J25" s="468">
        <f t="shared" si="0"/>
        <v>24000</v>
      </c>
    </row>
    <row r="26" spans="1:10" ht="45" hidden="1" customHeight="1">
      <c r="A26" s="182"/>
      <c r="B26" s="20"/>
      <c r="C26" s="22"/>
      <c r="D26" s="18" t="s">
        <v>35</v>
      </c>
      <c r="E26" s="16"/>
      <c r="F26" s="19">
        <v>0</v>
      </c>
      <c r="G26" s="19"/>
      <c r="H26" s="19">
        <v>0</v>
      </c>
      <c r="I26" s="14">
        <v>0</v>
      </c>
      <c r="J26" s="468">
        <f t="shared" si="0"/>
        <v>0</v>
      </c>
    </row>
    <row r="27" spans="1:10" ht="121.5">
      <c r="A27" s="182"/>
      <c r="B27" s="20"/>
      <c r="C27" s="22"/>
      <c r="D27" s="18" t="s">
        <v>63</v>
      </c>
      <c r="E27" s="16"/>
      <c r="F27" s="19">
        <v>29700</v>
      </c>
      <c r="G27" s="19"/>
      <c r="H27" s="19">
        <v>29700</v>
      </c>
      <c r="I27" s="14">
        <v>0</v>
      </c>
      <c r="J27" s="468">
        <f t="shared" si="0"/>
        <v>29700</v>
      </c>
    </row>
    <row r="28" spans="1:10" ht="40.5" customHeight="1">
      <c r="A28" s="182"/>
      <c r="B28" s="20"/>
      <c r="C28" s="22"/>
      <c r="D28" s="18" t="s">
        <v>64</v>
      </c>
      <c r="E28" s="16"/>
      <c r="F28" s="19">
        <v>28800</v>
      </c>
      <c r="G28" s="19"/>
      <c r="H28" s="19">
        <v>40864.71</v>
      </c>
      <c r="I28" s="14">
        <v>0</v>
      </c>
      <c r="J28" s="468">
        <f t="shared" si="0"/>
        <v>40864.71</v>
      </c>
    </row>
    <row r="29" spans="1:10" ht="45" hidden="1" customHeight="1">
      <c r="A29" s="182"/>
      <c r="B29" s="20"/>
      <c r="C29" s="22"/>
      <c r="D29" s="18" t="s">
        <v>65</v>
      </c>
      <c r="E29" s="16"/>
      <c r="F29" s="19">
        <v>0</v>
      </c>
      <c r="G29" s="19"/>
      <c r="H29" s="19">
        <v>0</v>
      </c>
      <c r="I29" s="14">
        <v>0</v>
      </c>
      <c r="J29" s="468">
        <f t="shared" si="0"/>
        <v>0</v>
      </c>
    </row>
    <row r="30" spans="1:10" ht="30" hidden="1" customHeight="1">
      <c r="A30" s="182"/>
      <c r="B30" s="20"/>
      <c r="C30" s="22"/>
      <c r="D30" s="18" t="s">
        <v>66</v>
      </c>
      <c r="E30" s="16"/>
      <c r="F30" s="19">
        <v>0</v>
      </c>
      <c r="G30" s="19"/>
      <c r="H30" s="19">
        <v>0</v>
      </c>
      <c r="I30" s="14">
        <v>0</v>
      </c>
      <c r="J30" s="468">
        <f t="shared" si="0"/>
        <v>0</v>
      </c>
    </row>
    <row r="31" spans="1:10" ht="23.25" hidden="1" customHeight="1">
      <c r="A31" s="182"/>
      <c r="B31" s="20"/>
      <c r="C31" s="22"/>
      <c r="D31" s="18" t="s">
        <v>116</v>
      </c>
      <c r="E31" s="16"/>
      <c r="F31" s="14">
        <v>0</v>
      </c>
      <c r="G31" s="14"/>
      <c r="H31" s="14">
        <v>0</v>
      </c>
      <c r="I31" s="14">
        <v>0</v>
      </c>
      <c r="J31" s="468">
        <f t="shared" si="0"/>
        <v>0</v>
      </c>
    </row>
    <row r="32" spans="1:10" ht="40.5">
      <c r="A32" s="182"/>
      <c r="B32" s="20"/>
      <c r="C32" s="22"/>
      <c r="D32" s="18" t="s">
        <v>58</v>
      </c>
      <c r="E32" s="16"/>
      <c r="F32" s="14">
        <v>15000</v>
      </c>
      <c r="G32" s="14"/>
      <c r="H32" s="14">
        <v>15000</v>
      </c>
      <c r="I32" s="14">
        <v>0</v>
      </c>
      <c r="J32" s="468">
        <f t="shared" si="0"/>
        <v>15000</v>
      </c>
    </row>
    <row r="33" spans="1:10" ht="26.25" hidden="1" customHeight="1">
      <c r="A33" s="182"/>
      <c r="B33" s="20"/>
      <c r="C33" s="22"/>
      <c r="D33" s="18" t="s">
        <v>19</v>
      </c>
      <c r="E33" s="16"/>
      <c r="F33" s="14">
        <v>15000</v>
      </c>
      <c r="G33" s="14"/>
      <c r="H33" s="14">
        <v>0</v>
      </c>
      <c r="I33" s="14">
        <v>0</v>
      </c>
      <c r="J33" s="468">
        <f t="shared" si="0"/>
        <v>0</v>
      </c>
    </row>
    <row r="34" spans="1:10" ht="41.25" hidden="1" customHeight="1">
      <c r="A34" s="182"/>
      <c r="B34" s="20"/>
      <c r="C34" s="22"/>
      <c r="D34" s="18" t="s">
        <v>23</v>
      </c>
      <c r="E34" s="16"/>
      <c r="F34" s="14">
        <v>0</v>
      </c>
      <c r="G34" s="14"/>
      <c r="H34" s="14">
        <v>0</v>
      </c>
      <c r="I34" s="14">
        <v>0</v>
      </c>
      <c r="J34" s="468">
        <f t="shared" si="0"/>
        <v>0</v>
      </c>
    </row>
    <row r="35" spans="1:10" ht="31.5" hidden="1" customHeight="1">
      <c r="A35" s="182"/>
      <c r="B35" s="20"/>
      <c r="C35" s="22"/>
      <c r="D35" s="18" t="s">
        <v>22</v>
      </c>
      <c r="E35" s="16"/>
      <c r="F35" s="14">
        <v>0</v>
      </c>
      <c r="G35" s="14"/>
      <c r="H35" s="14">
        <v>0</v>
      </c>
      <c r="I35" s="14">
        <v>0</v>
      </c>
      <c r="J35" s="468">
        <f t="shared" si="0"/>
        <v>0</v>
      </c>
    </row>
    <row r="36" spans="1:10" ht="31.5" hidden="1" customHeight="1">
      <c r="A36" s="182"/>
      <c r="B36" s="20"/>
      <c r="C36" s="22"/>
      <c r="D36" s="18" t="s">
        <v>24</v>
      </c>
      <c r="E36" s="16"/>
      <c r="F36" s="14">
        <v>0</v>
      </c>
      <c r="G36" s="14"/>
      <c r="H36" s="14">
        <v>0</v>
      </c>
      <c r="I36" s="14">
        <v>0</v>
      </c>
      <c r="J36" s="468">
        <f t="shared" si="0"/>
        <v>0</v>
      </c>
    </row>
    <row r="37" spans="1:10" ht="30" hidden="1" customHeight="1">
      <c r="A37" s="182"/>
      <c r="B37" s="20"/>
      <c r="C37" s="22"/>
      <c r="D37" s="18" t="s">
        <v>25</v>
      </c>
      <c r="E37" s="16"/>
      <c r="F37" s="14">
        <v>0</v>
      </c>
      <c r="G37" s="14"/>
      <c r="H37" s="14">
        <v>0</v>
      </c>
      <c r="I37" s="14">
        <v>0</v>
      </c>
      <c r="J37" s="468">
        <f t="shared" si="0"/>
        <v>0</v>
      </c>
    </row>
    <row r="38" spans="1:10" ht="21.75" hidden="1" customHeight="1">
      <c r="A38" s="182"/>
      <c r="B38" s="20"/>
      <c r="C38" s="22"/>
      <c r="D38" s="18" t="s">
        <v>26</v>
      </c>
      <c r="E38" s="16"/>
      <c r="F38" s="14">
        <v>0</v>
      </c>
      <c r="G38" s="14"/>
      <c r="H38" s="14">
        <v>0</v>
      </c>
      <c r="I38" s="14">
        <v>0</v>
      </c>
      <c r="J38" s="468">
        <f t="shared" si="0"/>
        <v>0</v>
      </c>
    </row>
    <row r="39" spans="1:10" ht="25.5" hidden="1" customHeight="1">
      <c r="A39" s="182"/>
      <c r="B39" s="20"/>
      <c r="C39" s="22"/>
      <c r="D39" s="18" t="s">
        <v>27</v>
      </c>
      <c r="E39" s="16"/>
      <c r="F39" s="14">
        <v>0</v>
      </c>
      <c r="G39" s="14"/>
      <c r="H39" s="14">
        <v>0</v>
      </c>
      <c r="I39" s="14">
        <v>0</v>
      </c>
      <c r="J39" s="468">
        <f t="shared" si="0"/>
        <v>0</v>
      </c>
    </row>
    <row r="40" spans="1:10" ht="45" customHeight="1">
      <c r="A40" s="182"/>
      <c r="B40" s="20"/>
      <c r="C40" s="22"/>
      <c r="D40" s="18" t="s">
        <v>55</v>
      </c>
      <c r="E40" s="16"/>
      <c r="F40" s="14">
        <v>51543</v>
      </c>
      <c r="G40" s="14"/>
      <c r="H40" s="14">
        <v>51543</v>
      </c>
      <c r="I40" s="14">
        <v>0</v>
      </c>
      <c r="J40" s="468">
        <f t="shared" si="0"/>
        <v>51543</v>
      </c>
    </row>
    <row r="41" spans="1:10" ht="24" customHeight="1">
      <c r="A41" s="182"/>
      <c r="B41" s="20"/>
      <c r="C41" s="22"/>
      <c r="D41" s="18" t="s">
        <v>51</v>
      </c>
      <c r="E41" s="16"/>
      <c r="F41" s="14">
        <v>2000</v>
      </c>
      <c r="G41" s="14"/>
      <c r="H41" s="14">
        <v>2000</v>
      </c>
      <c r="I41" s="14">
        <v>0</v>
      </c>
      <c r="J41" s="468">
        <f t="shared" si="0"/>
        <v>2000</v>
      </c>
    </row>
    <row r="42" spans="1:10" ht="33" hidden="1" customHeight="1">
      <c r="A42" s="182"/>
      <c r="B42" s="20"/>
      <c r="C42" s="22"/>
      <c r="D42" s="18" t="s">
        <v>37</v>
      </c>
      <c r="E42" s="16"/>
      <c r="F42" s="19">
        <v>0</v>
      </c>
      <c r="G42" s="19"/>
      <c r="H42" s="19">
        <v>0</v>
      </c>
      <c r="I42" s="14">
        <v>0</v>
      </c>
      <c r="J42" s="468">
        <f t="shared" si="0"/>
        <v>0</v>
      </c>
    </row>
    <row r="43" spans="1:10" ht="64.5" hidden="1" customHeight="1">
      <c r="A43" s="182"/>
      <c r="B43" s="20"/>
      <c r="C43" s="22"/>
      <c r="D43" s="18" t="s">
        <v>38</v>
      </c>
      <c r="E43" s="16"/>
      <c r="F43" s="19">
        <v>0</v>
      </c>
      <c r="G43" s="19"/>
      <c r="H43" s="19">
        <v>0</v>
      </c>
      <c r="I43" s="14">
        <v>0</v>
      </c>
      <c r="J43" s="468">
        <f t="shared" si="0"/>
        <v>0</v>
      </c>
    </row>
    <row r="44" spans="1:10" ht="28.5" hidden="1" customHeight="1">
      <c r="A44" s="182"/>
      <c r="B44" s="20"/>
      <c r="C44" s="22"/>
      <c r="D44" s="18" t="s">
        <v>39</v>
      </c>
      <c r="E44" s="16"/>
      <c r="F44" s="19">
        <v>0</v>
      </c>
      <c r="G44" s="19"/>
      <c r="H44" s="19">
        <v>0</v>
      </c>
      <c r="I44" s="14">
        <v>0</v>
      </c>
      <c r="J44" s="468">
        <f t="shared" si="0"/>
        <v>0</v>
      </c>
    </row>
    <row r="45" spans="1:10" ht="30" hidden="1" customHeight="1">
      <c r="A45" s="182"/>
      <c r="B45" s="20"/>
      <c r="C45" s="22"/>
      <c r="D45" s="18" t="s">
        <v>40</v>
      </c>
      <c r="E45" s="16"/>
      <c r="F45" s="19">
        <v>0</v>
      </c>
      <c r="G45" s="19"/>
      <c r="H45" s="19">
        <v>0</v>
      </c>
      <c r="I45" s="14">
        <v>0</v>
      </c>
      <c r="J45" s="468">
        <f t="shared" si="0"/>
        <v>0</v>
      </c>
    </row>
    <row r="46" spans="1:10" ht="27" customHeight="1">
      <c r="A46" s="182"/>
      <c r="B46" s="20"/>
      <c r="C46" s="22"/>
      <c r="D46" s="18" t="s">
        <v>219</v>
      </c>
      <c r="E46" s="16"/>
      <c r="F46" s="19"/>
      <c r="G46" s="19"/>
      <c r="H46" s="19">
        <v>2935.29</v>
      </c>
      <c r="I46" s="14">
        <v>0</v>
      </c>
      <c r="J46" s="468">
        <f t="shared" si="0"/>
        <v>2935.29</v>
      </c>
    </row>
    <row r="47" spans="1:10" s="138" customFormat="1" ht="24.75" customHeight="1">
      <c r="A47" s="182"/>
      <c r="B47" s="20"/>
      <c r="C47" s="22">
        <v>226</v>
      </c>
      <c r="D47" s="117" t="s">
        <v>89</v>
      </c>
      <c r="E47" s="22"/>
      <c r="F47" s="160"/>
      <c r="G47" s="160"/>
      <c r="H47" s="160">
        <f>H48+H55+H69</f>
        <v>177155</v>
      </c>
      <c r="I47" s="161">
        <v>0</v>
      </c>
      <c r="J47" s="180">
        <f t="shared" si="0"/>
        <v>177155</v>
      </c>
    </row>
    <row r="48" spans="1:10" s="138" customFormat="1" ht="30" customHeight="1">
      <c r="A48" s="182"/>
      <c r="B48" s="20"/>
      <c r="C48" s="22"/>
      <c r="D48" s="137" t="s">
        <v>234</v>
      </c>
      <c r="E48" s="22">
        <v>113</v>
      </c>
      <c r="F48" s="161"/>
      <c r="G48" s="161"/>
      <c r="H48" s="161">
        <f>H49+H51</f>
        <v>52800</v>
      </c>
      <c r="I48" s="161">
        <v>0</v>
      </c>
      <c r="J48" s="468">
        <f t="shared" si="0"/>
        <v>52800</v>
      </c>
    </row>
    <row r="49" spans="1:10" s="138" customFormat="1" ht="24.75" customHeight="1">
      <c r="A49" s="182"/>
      <c r="B49" s="20"/>
      <c r="C49" s="22"/>
      <c r="D49" s="18" t="s">
        <v>18</v>
      </c>
      <c r="E49" s="16"/>
      <c r="F49" s="14"/>
      <c r="G49" s="14"/>
      <c r="H49" s="14">
        <v>24000</v>
      </c>
      <c r="I49" s="14">
        <v>0</v>
      </c>
      <c r="J49" s="468">
        <f t="shared" si="0"/>
        <v>24000</v>
      </c>
    </row>
    <row r="50" spans="1:10" s="138" customFormat="1" ht="24.75" hidden="1" customHeight="1">
      <c r="A50" s="182"/>
      <c r="B50" s="20"/>
      <c r="C50" s="22"/>
      <c r="D50" s="18" t="s">
        <v>21</v>
      </c>
      <c r="E50" s="22"/>
      <c r="F50" s="14"/>
      <c r="G50" s="14"/>
      <c r="H50" s="14">
        <v>0</v>
      </c>
      <c r="I50" s="14">
        <v>0</v>
      </c>
      <c r="J50" s="468">
        <f t="shared" si="0"/>
        <v>0</v>
      </c>
    </row>
    <row r="51" spans="1:10" ht="25.5" customHeight="1">
      <c r="A51" s="182"/>
      <c r="B51" s="20"/>
      <c r="C51" s="22"/>
      <c r="D51" s="18" t="s">
        <v>32</v>
      </c>
      <c r="E51" s="16"/>
      <c r="F51" s="14"/>
      <c r="G51" s="14"/>
      <c r="H51" s="14">
        <v>28800</v>
      </c>
      <c r="I51" s="14">
        <v>0</v>
      </c>
      <c r="J51" s="468">
        <f t="shared" si="0"/>
        <v>28800</v>
      </c>
    </row>
    <row r="52" spans="1:10" ht="43.5" hidden="1" customHeight="1">
      <c r="A52" s="182"/>
      <c r="B52" s="20"/>
      <c r="C52" s="22"/>
      <c r="D52" s="18" t="s">
        <v>20</v>
      </c>
      <c r="E52" s="16"/>
      <c r="F52" s="19">
        <v>0</v>
      </c>
      <c r="G52" s="19"/>
      <c r="H52" s="19">
        <v>0</v>
      </c>
      <c r="I52" s="161">
        <v>0</v>
      </c>
      <c r="J52" s="180">
        <f t="shared" si="0"/>
        <v>0</v>
      </c>
    </row>
    <row r="53" spans="1:10" ht="30" hidden="1" customHeight="1">
      <c r="A53" s="182"/>
      <c r="B53" s="20"/>
      <c r="C53" s="22"/>
      <c r="D53" s="18" t="s">
        <v>16</v>
      </c>
      <c r="E53" s="16"/>
      <c r="F53" s="19">
        <v>0</v>
      </c>
      <c r="G53" s="19"/>
      <c r="H53" s="19">
        <v>0</v>
      </c>
      <c r="I53" s="161">
        <v>0</v>
      </c>
      <c r="J53" s="180">
        <f t="shared" si="0"/>
        <v>0</v>
      </c>
    </row>
    <row r="54" spans="1:10" ht="43.5" hidden="1" customHeight="1">
      <c r="A54" s="182"/>
      <c r="B54" s="20"/>
      <c r="C54" s="22"/>
      <c r="D54" s="18" t="s">
        <v>56</v>
      </c>
      <c r="E54" s="16"/>
      <c r="F54" s="19">
        <v>0</v>
      </c>
      <c r="G54" s="19"/>
      <c r="H54" s="19">
        <v>0</v>
      </c>
      <c r="I54" s="161">
        <v>0</v>
      </c>
      <c r="J54" s="180">
        <f t="shared" si="0"/>
        <v>0</v>
      </c>
    </row>
    <row r="55" spans="1:10" s="138" customFormat="1" ht="28.5" customHeight="1">
      <c r="A55" s="182"/>
      <c r="B55" s="20"/>
      <c r="C55" s="22"/>
      <c r="D55" s="137" t="s">
        <v>89</v>
      </c>
      <c r="E55" s="22">
        <v>244</v>
      </c>
      <c r="F55" s="160"/>
      <c r="G55" s="160"/>
      <c r="H55" s="160">
        <f>H56+H57+H68</f>
        <v>124355</v>
      </c>
      <c r="I55" s="161">
        <f>I68</f>
        <v>0</v>
      </c>
      <c r="J55" s="180">
        <f>SUM(J56:J68)</f>
        <v>124355</v>
      </c>
    </row>
    <row r="56" spans="1:10" s="138" customFormat="1" ht="43.5" customHeight="1">
      <c r="A56" s="182"/>
      <c r="B56" s="20"/>
      <c r="C56" s="22"/>
      <c r="D56" s="18" t="s">
        <v>20</v>
      </c>
      <c r="E56" s="22"/>
      <c r="F56" s="160"/>
      <c r="G56" s="160"/>
      <c r="H56" s="19">
        <v>94355</v>
      </c>
      <c r="I56" s="14">
        <v>0</v>
      </c>
      <c r="J56" s="468">
        <f t="shared" si="0"/>
        <v>94355</v>
      </c>
    </row>
    <row r="57" spans="1:10" ht="43.5" customHeight="1">
      <c r="A57" s="182"/>
      <c r="B57" s="20"/>
      <c r="C57" s="22"/>
      <c r="D57" s="18" t="s">
        <v>28</v>
      </c>
      <c r="E57" s="16"/>
      <c r="F57" s="19">
        <v>24000</v>
      </c>
      <c r="G57" s="19"/>
      <c r="H57" s="19">
        <v>24000</v>
      </c>
      <c r="I57" s="14">
        <v>0</v>
      </c>
      <c r="J57" s="468">
        <f t="shared" si="0"/>
        <v>24000</v>
      </c>
    </row>
    <row r="58" spans="1:10" ht="43.5" hidden="1" customHeight="1">
      <c r="A58" s="182"/>
      <c r="B58" s="20"/>
      <c r="C58" s="22"/>
      <c r="D58" s="18" t="s">
        <v>29</v>
      </c>
      <c r="E58" s="16"/>
      <c r="F58" s="19">
        <v>0</v>
      </c>
      <c r="G58" s="19"/>
      <c r="H58" s="19">
        <v>0</v>
      </c>
      <c r="I58" s="14">
        <v>0</v>
      </c>
      <c r="J58" s="468">
        <f t="shared" si="0"/>
        <v>0</v>
      </c>
    </row>
    <row r="59" spans="1:10" ht="27" hidden="1" customHeight="1">
      <c r="A59" s="182"/>
      <c r="B59" s="20"/>
      <c r="C59" s="22"/>
      <c r="D59" s="18" t="s">
        <v>30</v>
      </c>
      <c r="E59" s="16"/>
      <c r="F59" s="19">
        <v>0</v>
      </c>
      <c r="G59" s="19"/>
      <c r="H59" s="19">
        <v>0</v>
      </c>
      <c r="I59" s="14">
        <v>0</v>
      </c>
      <c r="J59" s="468">
        <f t="shared" si="0"/>
        <v>0</v>
      </c>
    </row>
    <row r="60" spans="1:10" ht="30" hidden="1" customHeight="1">
      <c r="A60" s="182"/>
      <c r="B60" s="20"/>
      <c r="C60" s="22"/>
      <c r="D60" s="18" t="s">
        <v>31</v>
      </c>
      <c r="E60" s="16"/>
      <c r="F60" s="19">
        <v>0</v>
      </c>
      <c r="G60" s="19"/>
      <c r="H60" s="19">
        <v>0</v>
      </c>
      <c r="I60" s="14">
        <v>0</v>
      </c>
      <c r="J60" s="468">
        <f t="shared" si="0"/>
        <v>0</v>
      </c>
    </row>
    <row r="61" spans="1:10" ht="27" hidden="1" customHeight="1">
      <c r="A61" s="182"/>
      <c r="B61" s="20"/>
      <c r="C61" s="22"/>
      <c r="D61" s="18" t="s">
        <v>36</v>
      </c>
      <c r="E61" s="16"/>
      <c r="F61" s="19">
        <v>0</v>
      </c>
      <c r="G61" s="19"/>
      <c r="H61" s="19">
        <v>0</v>
      </c>
      <c r="I61" s="14">
        <v>0</v>
      </c>
      <c r="J61" s="468">
        <f t="shared" si="0"/>
        <v>0</v>
      </c>
    </row>
    <row r="62" spans="1:10" ht="69.75" hidden="1" customHeight="1">
      <c r="A62" s="182"/>
      <c r="B62" s="20"/>
      <c r="C62" s="22"/>
      <c r="D62" s="24" t="s">
        <v>67</v>
      </c>
      <c r="E62" s="16"/>
      <c r="F62" s="19">
        <v>0</v>
      </c>
      <c r="G62" s="19"/>
      <c r="H62" s="19">
        <v>0</v>
      </c>
      <c r="I62" s="14">
        <v>0</v>
      </c>
      <c r="J62" s="468">
        <f t="shared" si="0"/>
        <v>0</v>
      </c>
    </row>
    <row r="63" spans="1:10" ht="50.25" hidden="1" customHeight="1">
      <c r="A63" s="182"/>
      <c r="B63" s="20"/>
      <c r="C63" s="22"/>
      <c r="D63" s="24" t="s">
        <v>41</v>
      </c>
      <c r="E63" s="16"/>
      <c r="F63" s="19">
        <v>0</v>
      </c>
      <c r="G63" s="19"/>
      <c r="H63" s="19">
        <v>0</v>
      </c>
      <c r="I63" s="14">
        <v>0</v>
      </c>
      <c r="J63" s="468">
        <f t="shared" si="0"/>
        <v>0</v>
      </c>
    </row>
    <row r="64" spans="1:10" ht="33.75" hidden="1" customHeight="1">
      <c r="A64" s="182"/>
      <c r="B64" s="20"/>
      <c r="C64" s="22"/>
      <c r="D64" s="24" t="s">
        <v>42</v>
      </c>
      <c r="E64" s="16"/>
      <c r="F64" s="19">
        <v>0</v>
      </c>
      <c r="G64" s="19"/>
      <c r="H64" s="19">
        <v>0</v>
      </c>
      <c r="I64" s="14">
        <v>0</v>
      </c>
      <c r="J64" s="468">
        <f t="shared" si="0"/>
        <v>0</v>
      </c>
    </row>
    <row r="65" spans="1:10" ht="28.5" hidden="1" customHeight="1">
      <c r="A65" s="182"/>
      <c r="B65" s="20"/>
      <c r="C65" s="22"/>
      <c r="D65" s="24" t="s">
        <v>43</v>
      </c>
      <c r="E65" s="16"/>
      <c r="F65" s="19">
        <v>0</v>
      </c>
      <c r="G65" s="19"/>
      <c r="H65" s="19">
        <v>0</v>
      </c>
      <c r="I65" s="14">
        <v>0</v>
      </c>
      <c r="J65" s="468">
        <f t="shared" si="0"/>
        <v>0</v>
      </c>
    </row>
    <row r="66" spans="1:10" ht="27" hidden="1" customHeight="1">
      <c r="A66" s="182"/>
      <c r="B66" s="20"/>
      <c r="C66" s="13"/>
      <c r="D66" s="25" t="s">
        <v>81</v>
      </c>
      <c r="E66" s="21"/>
      <c r="F66" s="19">
        <v>0</v>
      </c>
      <c r="G66" s="19"/>
      <c r="H66" s="19">
        <v>0</v>
      </c>
      <c r="I66" s="14">
        <v>0</v>
      </c>
      <c r="J66" s="468">
        <f t="shared" si="0"/>
        <v>0</v>
      </c>
    </row>
    <row r="67" spans="1:10" ht="0.75" hidden="1" customHeight="1">
      <c r="A67" s="182"/>
      <c r="B67" s="20"/>
      <c r="C67" s="22"/>
      <c r="D67" s="24" t="s">
        <v>137</v>
      </c>
      <c r="E67" s="16"/>
      <c r="F67" s="14">
        <v>3000</v>
      </c>
      <c r="G67" s="14"/>
      <c r="H67" s="14">
        <v>0</v>
      </c>
      <c r="I67" s="14">
        <v>0</v>
      </c>
      <c r="J67" s="468">
        <f t="shared" si="0"/>
        <v>0</v>
      </c>
    </row>
    <row r="68" spans="1:10" ht="51.75" customHeight="1">
      <c r="A68" s="182"/>
      <c r="B68" s="20"/>
      <c r="C68" s="22"/>
      <c r="D68" s="18" t="s">
        <v>17</v>
      </c>
      <c r="E68" s="16"/>
      <c r="F68" s="14"/>
      <c r="G68" s="14"/>
      <c r="H68" s="14">
        <v>6000</v>
      </c>
      <c r="I68" s="14">
        <v>0</v>
      </c>
      <c r="J68" s="468">
        <f t="shared" si="0"/>
        <v>6000</v>
      </c>
    </row>
    <row r="69" spans="1:10" ht="27" customHeight="1">
      <c r="A69" s="182"/>
      <c r="B69" s="20"/>
      <c r="C69" s="22"/>
      <c r="D69" s="137" t="s">
        <v>234</v>
      </c>
      <c r="E69" s="22">
        <v>853</v>
      </c>
      <c r="F69" s="161"/>
      <c r="G69" s="161"/>
      <c r="H69" s="160">
        <f>H72</f>
        <v>0</v>
      </c>
      <c r="I69" s="161">
        <f>I72</f>
        <v>0</v>
      </c>
      <c r="J69" s="180">
        <f t="shared" si="0"/>
        <v>0</v>
      </c>
    </row>
    <row r="70" spans="1:10" ht="27" hidden="1" customHeight="1">
      <c r="A70" s="182"/>
      <c r="B70" s="20"/>
      <c r="C70" s="22"/>
      <c r="D70" s="137" t="s">
        <v>125</v>
      </c>
      <c r="E70" s="22">
        <v>113</v>
      </c>
      <c r="F70" s="14"/>
      <c r="G70" s="14"/>
      <c r="H70" s="19">
        <v>0</v>
      </c>
      <c r="I70" s="161">
        <v>0</v>
      </c>
      <c r="J70" s="468">
        <f t="shared" si="0"/>
        <v>0</v>
      </c>
    </row>
    <row r="71" spans="1:10" s="138" customFormat="1" ht="46.5" hidden="1" customHeight="1">
      <c r="A71" s="182"/>
      <c r="B71" s="20"/>
      <c r="C71" s="22"/>
      <c r="D71" s="137"/>
      <c r="E71" s="22"/>
      <c r="F71" s="161"/>
      <c r="G71" s="161"/>
      <c r="H71" s="160"/>
      <c r="I71" s="161">
        <v>0</v>
      </c>
      <c r="J71" s="468">
        <f t="shared" si="0"/>
        <v>0</v>
      </c>
    </row>
    <row r="72" spans="1:10" s="335" customFormat="1" ht="42.75" customHeight="1">
      <c r="A72" s="181"/>
      <c r="B72" s="15"/>
      <c r="C72" s="16"/>
      <c r="D72" s="18" t="s">
        <v>17</v>
      </c>
      <c r="E72" s="16"/>
      <c r="F72" s="14"/>
      <c r="G72" s="14"/>
      <c r="H72" s="19">
        <v>0</v>
      </c>
      <c r="I72" s="14">
        <v>0</v>
      </c>
      <c r="J72" s="468">
        <f t="shared" si="0"/>
        <v>0</v>
      </c>
    </row>
    <row r="73" spans="1:10" ht="27" hidden="1" customHeight="1">
      <c r="A73" s="182"/>
      <c r="B73" s="20"/>
      <c r="C73" s="22"/>
      <c r="D73" s="18" t="s">
        <v>60</v>
      </c>
      <c r="E73" s="16">
        <v>112</v>
      </c>
      <c r="F73" s="14"/>
      <c r="G73" s="14"/>
      <c r="H73" s="14">
        <v>0</v>
      </c>
      <c r="I73" s="161">
        <v>0</v>
      </c>
      <c r="J73" s="180">
        <f t="shared" si="0"/>
        <v>0</v>
      </c>
    </row>
    <row r="74" spans="1:10" ht="42" hidden="1" customHeight="1">
      <c r="A74" s="182"/>
      <c r="B74" s="20"/>
      <c r="C74" s="22"/>
      <c r="D74" s="137"/>
      <c r="E74" s="22"/>
      <c r="F74" s="161"/>
      <c r="G74" s="161"/>
      <c r="H74" s="161"/>
      <c r="I74" s="161">
        <v>0</v>
      </c>
      <c r="J74" s="180">
        <f t="shared" ref="J74:J139" si="1">H74+I74</f>
        <v>0</v>
      </c>
    </row>
    <row r="75" spans="1:10" ht="29.25" hidden="1" customHeight="1">
      <c r="A75" s="182"/>
      <c r="B75" s="20"/>
      <c r="C75" s="22"/>
      <c r="D75" s="18"/>
      <c r="E75" s="16"/>
      <c r="F75" s="14"/>
      <c r="G75" s="14"/>
      <c r="H75" s="14"/>
      <c r="I75" s="161">
        <v>0</v>
      </c>
      <c r="J75" s="180">
        <f t="shared" si="1"/>
        <v>0</v>
      </c>
    </row>
    <row r="76" spans="1:10" ht="27" hidden="1" customHeight="1">
      <c r="A76" s="182"/>
      <c r="B76" s="20"/>
      <c r="C76" s="22"/>
      <c r="D76" s="18"/>
      <c r="E76" s="22"/>
      <c r="F76" s="14"/>
      <c r="G76" s="14"/>
      <c r="H76" s="14"/>
      <c r="I76" s="161">
        <v>0</v>
      </c>
      <c r="J76" s="180">
        <f t="shared" si="1"/>
        <v>0</v>
      </c>
    </row>
    <row r="77" spans="1:10" ht="25.5" hidden="1" customHeight="1">
      <c r="A77" s="182"/>
      <c r="B77" s="20"/>
      <c r="C77" s="22"/>
      <c r="D77" s="18"/>
      <c r="E77" s="16"/>
      <c r="F77" s="14"/>
      <c r="G77" s="14"/>
      <c r="H77" s="14"/>
      <c r="I77" s="161">
        <v>0</v>
      </c>
      <c r="J77" s="180">
        <f t="shared" si="1"/>
        <v>0</v>
      </c>
    </row>
    <row r="78" spans="1:10" ht="43.5" hidden="1" customHeight="1">
      <c r="A78" s="182"/>
      <c r="B78" s="20"/>
      <c r="C78" s="22">
        <v>296</v>
      </c>
      <c r="D78" s="13" t="s">
        <v>72</v>
      </c>
      <c r="E78" s="22"/>
      <c r="F78" s="161">
        <f>F79+F80+F81+F82+F83+F84</f>
        <v>84594</v>
      </c>
      <c r="G78" s="161"/>
      <c r="H78" s="161">
        <f>H79+H80+H81+H82+H83+H84</f>
        <v>0</v>
      </c>
      <c r="I78" s="161">
        <v>0</v>
      </c>
      <c r="J78" s="180">
        <f t="shared" si="1"/>
        <v>0</v>
      </c>
    </row>
    <row r="79" spans="1:10" ht="43.5" hidden="1" customHeight="1">
      <c r="A79" s="182"/>
      <c r="B79" s="20"/>
      <c r="C79" s="22"/>
      <c r="D79" s="117" t="s">
        <v>50</v>
      </c>
      <c r="E79" s="22">
        <v>113</v>
      </c>
      <c r="F79" s="19">
        <v>0</v>
      </c>
      <c r="G79" s="19"/>
      <c r="H79" s="19">
        <v>0</v>
      </c>
      <c r="I79" s="161">
        <v>0</v>
      </c>
      <c r="J79" s="180">
        <f t="shared" si="1"/>
        <v>0</v>
      </c>
    </row>
    <row r="80" spans="1:10" ht="45.75" hidden="1" customHeight="1">
      <c r="A80" s="182"/>
      <c r="B80" s="20"/>
      <c r="C80" s="22"/>
      <c r="D80" s="18" t="s">
        <v>17</v>
      </c>
      <c r="E80" s="22">
        <v>853</v>
      </c>
      <c r="F80" s="19">
        <v>6000</v>
      </c>
      <c r="G80" s="19"/>
      <c r="H80" s="19">
        <v>0</v>
      </c>
      <c r="I80" s="161">
        <v>0</v>
      </c>
      <c r="J80" s="180">
        <f t="shared" si="1"/>
        <v>0</v>
      </c>
    </row>
    <row r="81" spans="1:10" ht="24.75" hidden="1" customHeight="1">
      <c r="A81" s="182"/>
      <c r="B81" s="20"/>
      <c r="C81" s="22"/>
      <c r="D81" s="18" t="s">
        <v>60</v>
      </c>
      <c r="E81" s="16">
        <v>112</v>
      </c>
      <c r="F81" s="19"/>
      <c r="G81" s="19"/>
      <c r="H81" s="19"/>
      <c r="I81" s="161">
        <v>0</v>
      </c>
      <c r="J81" s="180">
        <f t="shared" si="1"/>
        <v>0</v>
      </c>
    </row>
    <row r="82" spans="1:10" ht="24" hidden="1" customHeight="1">
      <c r="A82" s="182"/>
      <c r="B82" s="20"/>
      <c r="C82" s="22"/>
      <c r="D82" s="18" t="s">
        <v>18</v>
      </c>
      <c r="E82" s="16">
        <v>113</v>
      </c>
      <c r="F82" s="19">
        <v>24000</v>
      </c>
      <c r="G82" s="19"/>
      <c r="H82" s="19">
        <v>0</v>
      </c>
      <c r="I82" s="161">
        <v>0</v>
      </c>
      <c r="J82" s="180">
        <f t="shared" si="1"/>
        <v>0</v>
      </c>
    </row>
    <row r="83" spans="1:10" ht="79.5" hidden="1" customHeight="1">
      <c r="A83" s="182"/>
      <c r="B83" s="20"/>
      <c r="C83" s="22"/>
      <c r="D83" s="18" t="s">
        <v>21</v>
      </c>
      <c r="E83" s="22">
        <v>244</v>
      </c>
      <c r="F83" s="19">
        <v>25794</v>
      </c>
      <c r="G83" s="19"/>
      <c r="H83" s="19">
        <v>0</v>
      </c>
      <c r="I83" s="161">
        <v>0</v>
      </c>
      <c r="J83" s="180">
        <f t="shared" si="1"/>
        <v>0</v>
      </c>
    </row>
    <row r="84" spans="1:10" ht="22.5" hidden="1" customHeight="1">
      <c r="A84" s="182"/>
      <c r="B84" s="20"/>
      <c r="C84" s="22"/>
      <c r="D84" s="18" t="s">
        <v>32</v>
      </c>
      <c r="E84" s="22">
        <v>113</v>
      </c>
      <c r="F84" s="19">
        <v>28800</v>
      </c>
      <c r="G84" s="19"/>
      <c r="H84" s="19">
        <v>0</v>
      </c>
      <c r="I84" s="161">
        <v>0</v>
      </c>
      <c r="J84" s="180">
        <f t="shared" si="1"/>
        <v>0</v>
      </c>
    </row>
    <row r="85" spans="1:10" ht="26.25" customHeight="1">
      <c r="A85" s="182"/>
      <c r="B85" s="20"/>
      <c r="C85" s="22">
        <v>227</v>
      </c>
      <c r="D85" s="117" t="s">
        <v>190</v>
      </c>
      <c r="E85" s="22">
        <v>244</v>
      </c>
      <c r="F85" s="160"/>
      <c r="G85" s="160"/>
      <c r="H85" s="160">
        <f>H86+H87</f>
        <v>7500</v>
      </c>
      <c r="I85" s="161">
        <f>I86+I87</f>
        <v>0</v>
      </c>
      <c r="J85" s="180">
        <f t="shared" si="1"/>
        <v>7500</v>
      </c>
    </row>
    <row r="86" spans="1:10" s="335" customFormat="1" ht="26.25" customHeight="1">
      <c r="A86" s="181"/>
      <c r="B86" s="15"/>
      <c r="C86" s="16"/>
      <c r="D86" s="18" t="s">
        <v>137</v>
      </c>
      <c r="E86" s="16"/>
      <c r="F86" s="19"/>
      <c r="G86" s="19"/>
      <c r="H86" s="19">
        <v>3000</v>
      </c>
      <c r="I86" s="14">
        <v>0</v>
      </c>
      <c r="J86" s="468">
        <f t="shared" si="1"/>
        <v>3000</v>
      </c>
    </row>
    <row r="87" spans="1:10" s="335" customFormat="1" ht="26.25" customHeight="1">
      <c r="A87" s="181"/>
      <c r="B87" s="15"/>
      <c r="C87" s="16"/>
      <c r="D87" s="18" t="s">
        <v>276</v>
      </c>
      <c r="E87" s="16"/>
      <c r="F87" s="19"/>
      <c r="G87" s="19"/>
      <c r="H87" s="19">
        <v>4500</v>
      </c>
      <c r="I87" s="14">
        <v>0</v>
      </c>
      <c r="J87" s="468">
        <f t="shared" si="1"/>
        <v>4500</v>
      </c>
    </row>
    <row r="88" spans="1:10" ht="42.75" customHeight="1">
      <c r="A88" s="182"/>
      <c r="B88" s="20"/>
      <c r="C88" s="22">
        <v>346</v>
      </c>
      <c r="D88" s="137" t="s">
        <v>93</v>
      </c>
      <c r="E88" s="22">
        <v>244</v>
      </c>
      <c r="F88" s="160" t="e">
        <f>#REF!+#REF!+F89+F90+#REF!+#REF!+#REF!+#REF!+#REF!</f>
        <v>#REF!</v>
      </c>
      <c r="G88" s="160"/>
      <c r="H88" s="160">
        <f>H90+H91</f>
        <v>67350</v>
      </c>
      <c r="I88" s="161">
        <f>I90+I91</f>
        <v>0</v>
      </c>
      <c r="J88" s="180">
        <f>H88+I88</f>
        <v>67350</v>
      </c>
    </row>
    <row r="89" spans="1:10" ht="24" hidden="1" customHeight="1">
      <c r="A89" s="182"/>
      <c r="B89" s="20"/>
      <c r="C89" s="22"/>
      <c r="D89" s="18" t="s">
        <v>8</v>
      </c>
      <c r="E89" s="16"/>
      <c r="F89" s="14">
        <v>5000</v>
      </c>
      <c r="G89" s="14"/>
      <c r="H89" s="14">
        <v>0</v>
      </c>
      <c r="I89" s="161">
        <v>0</v>
      </c>
      <c r="J89" s="180">
        <f t="shared" si="1"/>
        <v>0</v>
      </c>
    </row>
    <row r="90" spans="1:10" ht="27.75" customHeight="1">
      <c r="A90" s="182"/>
      <c r="B90" s="20"/>
      <c r="C90" s="22"/>
      <c r="D90" s="18" t="s">
        <v>9</v>
      </c>
      <c r="E90" s="16"/>
      <c r="F90" s="14">
        <v>5000</v>
      </c>
      <c r="G90" s="14"/>
      <c r="H90" s="14">
        <v>15813</v>
      </c>
      <c r="I90" s="485">
        <v>0</v>
      </c>
      <c r="J90" s="468">
        <f t="shared" si="1"/>
        <v>15813</v>
      </c>
    </row>
    <row r="91" spans="1:10" ht="27.75" customHeight="1">
      <c r="A91" s="182"/>
      <c r="B91" s="20"/>
      <c r="C91" s="22"/>
      <c r="D91" s="18" t="s">
        <v>290</v>
      </c>
      <c r="E91" s="16"/>
      <c r="F91" s="14"/>
      <c r="G91" s="14"/>
      <c r="H91" s="14">
        <v>51537</v>
      </c>
      <c r="I91" s="485">
        <v>0</v>
      </c>
      <c r="J91" s="468">
        <f t="shared" si="1"/>
        <v>51537</v>
      </c>
    </row>
    <row r="92" spans="1:10" ht="42" customHeight="1">
      <c r="A92" s="182"/>
      <c r="B92" s="20"/>
      <c r="C92" s="22">
        <v>349</v>
      </c>
      <c r="D92" s="137" t="s">
        <v>93</v>
      </c>
      <c r="E92" s="22">
        <v>244</v>
      </c>
      <c r="F92" s="14"/>
      <c r="G92" s="14"/>
      <c r="H92" s="161">
        <f>H93</f>
        <v>25794</v>
      </c>
      <c r="I92" s="161">
        <v>0</v>
      </c>
      <c r="J92" s="180">
        <f t="shared" si="1"/>
        <v>25794</v>
      </c>
    </row>
    <row r="93" spans="1:10" ht="84" customHeight="1" thickBot="1">
      <c r="A93" s="182"/>
      <c r="B93" s="20"/>
      <c r="C93" s="22"/>
      <c r="D93" s="18" t="s">
        <v>21</v>
      </c>
      <c r="E93" s="16"/>
      <c r="F93" s="14"/>
      <c r="G93" s="14"/>
      <c r="H93" s="14">
        <v>25794</v>
      </c>
      <c r="I93" s="14">
        <v>0</v>
      </c>
      <c r="J93" s="468">
        <f t="shared" si="1"/>
        <v>25794</v>
      </c>
    </row>
    <row r="94" spans="1:10" ht="28.5" hidden="1" customHeight="1">
      <c r="A94" s="182"/>
      <c r="B94" s="20"/>
      <c r="C94" s="22"/>
      <c r="D94" s="18" t="s">
        <v>8</v>
      </c>
      <c r="E94" s="16"/>
      <c r="F94" s="14"/>
      <c r="G94" s="14"/>
      <c r="H94" s="14">
        <v>0</v>
      </c>
      <c r="I94" s="161">
        <v>0</v>
      </c>
      <c r="J94" s="180">
        <f t="shared" si="1"/>
        <v>0</v>
      </c>
    </row>
    <row r="95" spans="1:10" ht="30" hidden="1" customHeight="1">
      <c r="A95" s="365"/>
      <c r="B95" s="366"/>
      <c r="C95" s="367"/>
      <c r="D95" s="379" t="s">
        <v>9</v>
      </c>
      <c r="E95" s="380"/>
      <c r="F95" s="381"/>
      <c r="G95" s="381"/>
      <c r="H95" s="381">
        <v>0</v>
      </c>
      <c r="I95" s="369">
        <v>0</v>
      </c>
      <c r="J95" s="444">
        <f t="shared" si="1"/>
        <v>0</v>
      </c>
    </row>
    <row r="96" spans="1:10" ht="31.5" customHeight="1" thickBot="1">
      <c r="A96" s="553" t="s">
        <v>143</v>
      </c>
      <c r="B96" s="554"/>
      <c r="C96" s="554"/>
      <c r="D96" s="554"/>
      <c r="E96" s="377"/>
      <c r="F96" s="378" t="e">
        <f>F7+F8+F11+F12+F15+F16+F23+F51+F78+F88+#REF!+#REF!</f>
        <v>#REF!</v>
      </c>
      <c r="G96" s="378">
        <f>G7+G11</f>
        <v>-99281.2</v>
      </c>
      <c r="H96" s="448">
        <f>H7+H11+H15+H16+H23+H47+H85+H88+H92</f>
        <v>7113987.5700000003</v>
      </c>
      <c r="I96" s="446">
        <f>I92+I88+I85+I47+I23+I16+I15+I11+I7</f>
        <v>0</v>
      </c>
      <c r="J96" s="447">
        <f t="shared" si="1"/>
        <v>7113987.5700000003</v>
      </c>
    </row>
    <row r="97" spans="1:11" ht="29.25" customHeight="1">
      <c r="A97" s="371" t="s">
        <v>52</v>
      </c>
      <c r="B97" s="382" t="s">
        <v>84</v>
      </c>
      <c r="C97" s="383">
        <v>211</v>
      </c>
      <c r="D97" s="374" t="s">
        <v>74</v>
      </c>
      <c r="E97" s="383">
        <v>111</v>
      </c>
      <c r="F97" s="384">
        <v>1760220</v>
      </c>
      <c r="G97" s="384"/>
      <c r="H97" s="384">
        <v>3393386.67</v>
      </c>
      <c r="I97" s="384">
        <v>0</v>
      </c>
      <c r="J97" s="408">
        <f t="shared" si="1"/>
        <v>3393386.67</v>
      </c>
    </row>
    <row r="98" spans="1:11" ht="30.75" customHeight="1">
      <c r="A98" s="182"/>
      <c r="B98" s="20"/>
      <c r="C98" s="13">
        <v>212</v>
      </c>
      <c r="D98" s="137" t="s">
        <v>231</v>
      </c>
      <c r="E98" s="13">
        <v>112</v>
      </c>
      <c r="F98" s="161">
        <v>28140</v>
      </c>
      <c r="G98" s="161"/>
      <c r="H98" s="161">
        <f>H99</f>
        <v>15000</v>
      </c>
      <c r="I98" s="161">
        <v>0</v>
      </c>
      <c r="J98" s="180">
        <f t="shared" si="1"/>
        <v>15000</v>
      </c>
    </row>
    <row r="99" spans="1:11" ht="29.25" customHeight="1">
      <c r="A99" s="182"/>
      <c r="B99" s="20"/>
      <c r="C99" s="16"/>
      <c r="D99" s="18" t="s">
        <v>47</v>
      </c>
      <c r="E99" s="16"/>
      <c r="F99" s="17">
        <v>15000</v>
      </c>
      <c r="G99" s="17"/>
      <c r="H99" s="17">
        <v>15000</v>
      </c>
      <c r="I99" s="14">
        <v>0</v>
      </c>
      <c r="J99" s="468">
        <f t="shared" si="1"/>
        <v>15000</v>
      </c>
    </row>
    <row r="100" spans="1:11" ht="3" hidden="1" customHeight="1">
      <c r="A100" s="182"/>
      <c r="B100" s="20"/>
      <c r="C100" s="16"/>
      <c r="D100" s="18" t="s">
        <v>48</v>
      </c>
      <c r="E100" s="16"/>
      <c r="F100" s="17">
        <v>13140</v>
      </c>
      <c r="G100" s="17"/>
      <c r="H100" s="17">
        <v>0</v>
      </c>
      <c r="I100" s="161">
        <v>0</v>
      </c>
      <c r="J100" s="180">
        <f t="shared" si="1"/>
        <v>0</v>
      </c>
    </row>
    <row r="101" spans="1:11" ht="30.75" customHeight="1">
      <c r="A101" s="182"/>
      <c r="B101" s="20"/>
      <c r="C101" s="13">
        <v>213</v>
      </c>
      <c r="D101" s="137" t="s">
        <v>4</v>
      </c>
      <c r="E101" s="13">
        <v>119</v>
      </c>
      <c r="F101" s="160">
        <v>592724</v>
      </c>
      <c r="G101" s="160"/>
      <c r="H101" s="160">
        <v>1024802.77</v>
      </c>
      <c r="I101" s="161">
        <v>0</v>
      </c>
      <c r="J101" s="180">
        <f t="shared" si="1"/>
        <v>1024802.77</v>
      </c>
      <c r="K101" s="118"/>
    </row>
    <row r="102" spans="1:11" ht="28.5" hidden="1" customHeight="1">
      <c r="A102" s="182"/>
      <c r="B102" s="20"/>
      <c r="C102" s="13">
        <v>221</v>
      </c>
      <c r="D102" s="137" t="s">
        <v>76</v>
      </c>
      <c r="E102" s="13">
        <v>244</v>
      </c>
      <c r="F102" s="161">
        <v>0</v>
      </c>
      <c r="G102" s="161"/>
      <c r="H102" s="161">
        <v>0</v>
      </c>
      <c r="I102" s="161">
        <v>0</v>
      </c>
      <c r="J102" s="180">
        <f t="shared" si="1"/>
        <v>0</v>
      </c>
    </row>
    <row r="103" spans="1:11" ht="23.25" hidden="1" customHeight="1">
      <c r="A103" s="182"/>
      <c r="B103" s="20"/>
      <c r="C103" s="16"/>
      <c r="D103" s="18" t="s">
        <v>10</v>
      </c>
      <c r="E103" s="16"/>
      <c r="F103" s="17">
        <v>0</v>
      </c>
      <c r="G103" s="17"/>
      <c r="H103" s="17">
        <v>0</v>
      </c>
      <c r="I103" s="161">
        <v>0</v>
      </c>
      <c r="J103" s="180">
        <f t="shared" si="1"/>
        <v>0</v>
      </c>
    </row>
    <row r="104" spans="1:11" ht="30" hidden="1" customHeight="1">
      <c r="A104" s="182"/>
      <c r="B104" s="20"/>
      <c r="C104" s="16"/>
      <c r="D104" s="18" t="s">
        <v>5</v>
      </c>
      <c r="E104" s="16"/>
      <c r="F104" s="17">
        <v>0</v>
      </c>
      <c r="G104" s="17"/>
      <c r="H104" s="17">
        <v>0</v>
      </c>
      <c r="I104" s="161">
        <v>0</v>
      </c>
      <c r="J104" s="180">
        <f t="shared" si="1"/>
        <v>0</v>
      </c>
    </row>
    <row r="105" spans="1:11" ht="27" customHeight="1">
      <c r="A105" s="182"/>
      <c r="B105" s="20"/>
      <c r="C105" s="13">
        <v>222</v>
      </c>
      <c r="D105" s="137" t="s">
        <v>49</v>
      </c>
      <c r="E105" s="13">
        <v>244</v>
      </c>
      <c r="F105" s="161">
        <v>25000</v>
      </c>
      <c r="G105" s="161"/>
      <c r="H105" s="161">
        <v>25000</v>
      </c>
      <c r="I105" s="161">
        <v>0</v>
      </c>
      <c r="J105" s="180">
        <f t="shared" si="1"/>
        <v>25000</v>
      </c>
    </row>
    <row r="106" spans="1:11" ht="30.75" hidden="1" customHeight="1">
      <c r="A106" s="182"/>
      <c r="B106" s="20"/>
      <c r="C106" s="13">
        <v>223</v>
      </c>
      <c r="D106" s="137" t="s">
        <v>77</v>
      </c>
      <c r="E106" s="13">
        <v>244</v>
      </c>
      <c r="F106" s="161">
        <v>0</v>
      </c>
      <c r="G106" s="161"/>
      <c r="H106" s="161">
        <v>0</v>
      </c>
      <c r="I106" s="161">
        <v>0</v>
      </c>
      <c r="J106" s="180">
        <f t="shared" si="1"/>
        <v>0</v>
      </c>
    </row>
    <row r="107" spans="1:11" ht="23.25" hidden="1" customHeight="1">
      <c r="A107" s="182"/>
      <c r="B107" s="20"/>
      <c r="C107" s="13"/>
      <c r="D107" s="18" t="s">
        <v>11</v>
      </c>
      <c r="E107" s="21"/>
      <c r="F107" s="17">
        <v>0</v>
      </c>
      <c r="G107" s="17"/>
      <c r="H107" s="17">
        <v>0</v>
      </c>
      <c r="I107" s="161">
        <v>0</v>
      </c>
      <c r="J107" s="180">
        <f t="shared" si="1"/>
        <v>0</v>
      </c>
    </row>
    <row r="108" spans="1:11" ht="19.5" hidden="1" customHeight="1">
      <c r="A108" s="182"/>
      <c r="B108" s="20"/>
      <c r="C108" s="13"/>
      <c r="D108" s="18" t="s">
        <v>12</v>
      </c>
      <c r="E108" s="21"/>
      <c r="F108" s="17">
        <v>0</v>
      </c>
      <c r="G108" s="17"/>
      <c r="H108" s="17">
        <v>0</v>
      </c>
      <c r="I108" s="161">
        <v>0</v>
      </c>
      <c r="J108" s="180">
        <f t="shared" si="1"/>
        <v>0</v>
      </c>
    </row>
    <row r="109" spans="1:11" ht="24.75" hidden="1" customHeight="1">
      <c r="A109" s="182"/>
      <c r="B109" s="20"/>
      <c r="C109" s="13"/>
      <c r="D109" s="18" t="s">
        <v>13</v>
      </c>
      <c r="E109" s="21"/>
      <c r="F109" s="17">
        <v>0</v>
      </c>
      <c r="G109" s="17"/>
      <c r="H109" s="17">
        <v>0</v>
      </c>
      <c r="I109" s="161">
        <v>0</v>
      </c>
      <c r="J109" s="180">
        <f t="shared" si="1"/>
        <v>0</v>
      </c>
    </row>
    <row r="110" spans="1:11" ht="23.25" hidden="1" customHeight="1">
      <c r="A110" s="182"/>
      <c r="B110" s="20"/>
      <c r="C110" s="13"/>
      <c r="D110" s="18" t="s">
        <v>14</v>
      </c>
      <c r="E110" s="21"/>
      <c r="F110" s="17">
        <v>0</v>
      </c>
      <c r="G110" s="17"/>
      <c r="H110" s="17">
        <v>0</v>
      </c>
      <c r="I110" s="161">
        <v>0</v>
      </c>
      <c r="J110" s="180">
        <f t="shared" si="1"/>
        <v>0</v>
      </c>
    </row>
    <row r="111" spans="1:11" ht="27" hidden="1" customHeight="1">
      <c r="A111" s="182"/>
      <c r="B111" s="20"/>
      <c r="C111" s="13"/>
      <c r="D111" s="18" t="s">
        <v>15</v>
      </c>
      <c r="E111" s="21"/>
      <c r="F111" s="17">
        <v>0</v>
      </c>
      <c r="G111" s="17"/>
      <c r="H111" s="17">
        <v>0</v>
      </c>
      <c r="I111" s="161">
        <v>0</v>
      </c>
      <c r="J111" s="180">
        <f t="shared" si="1"/>
        <v>0</v>
      </c>
    </row>
    <row r="112" spans="1:11" ht="30.75" hidden="1" customHeight="1">
      <c r="A112" s="182"/>
      <c r="B112" s="20"/>
      <c r="C112" s="22">
        <v>225</v>
      </c>
      <c r="D112" s="13" t="s">
        <v>78</v>
      </c>
      <c r="E112" s="22">
        <v>244</v>
      </c>
      <c r="F112" s="160">
        <f>F113+F114+F115+F116+F117+F118+F119+F120+F121+F122+F123+F124+F125+F126+F127+F128+F129+F130+F131+F132+F133+F134</f>
        <v>0</v>
      </c>
      <c r="G112" s="160"/>
      <c r="H112" s="160">
        <f>H113+H114+H115+H116+H117+H118+H119+H120+H121+H122+H123+H124+H125+H126+H127+H128+H129+H130+H131+H132+H133+H134</f>
        <v>0</v>
      </c>
      <c r="I112" s="161">
        <v>0</v>
      </c>
      <c r="J112" s="180">
        <f t="shared" si="1"/>
        <v>0</v>
      </c>
    </row>
    <row r="113" spans="1:10" ht="36" hidden="1" customHeight="1">
      <c r="A113" s="182"/>
      <c r="B113" s="20"/>
      <c r="C113" s="22"/>
      <c r="D113" s="18" t="s">
        <v>33</v>
      </c>
      <c r="E113" s="16"/>
      <c r="F113" s="23">
        <v>0</v>
      </c>
      <c r="G113" s="23"/>
      <c r="H113" s="23">
        <v>0</v>
      </c>
      <c r="I113" s="161">
        <v>0</v>
      </c>
      <c r="J113" s="180">
        <f t="shared" si="1"/>
        <v>0</v>
      </c>
    </row>
    <row r="114" spans="1:10" ht="45" hidden="1" customHeight="1">
      <c r="A114" s="182"/>
      <c r="B114" s="20"/>
      <c r="C114" s="22"/>
      <c r="D114" s="18" t="s">
        <v>34</v>
      </c>
      <c r="E114" s="16"/>
      <c r="F114" s="23">
        <v>0</v>
      </c>
      <c r="G114" s="23"/>
      <c r="H114" s="23">
        <v>0</v>
      </c>
      <c r="I114" s="161">
        <v>0</v>
      </c>
      <c r="J114" s="180">
        <f t="shared" si="1"/>
        <v>0</v>
      </c>
    </row>
    <row r="115" spans="1:10" ht="49.5" hidden="1" customHeight="1">
      <c r="A115" s="182"/>
      <c r="B115" s="20"/>
      <c r="C115" s="22"/>
      <c r="D115" s="18" t="s">
        <v>35</v>
      </c>
      <c r="E115" s="16"/>
      <c r="F115" s="23">
        <v>0</v>
      </c>
      <c r="G115" s="23"/>
      <c r="H115" s="23">
        <v>0</v>
      </c>
      <c r="I115" s="161">
        <v>0</v>
      </c>
      <c r="J115" s="180">
        <f t="shared" si="1"/>
        <v>0</v>
      </c>
    </row>
    <row r="116" spans="1:10" ht="131.25" hidden="1" customHeight="1">
      <c r="A116" s="182"/>
      <c r="B116" s="20"/>
      <c r="C116" s="22"/>
      <c r="D116" s="18" t="s">
        <v>63</v>
      </c>
      <c r="E116" s="16"/>
      <c r="F116" s="23">
        <v>0</v>
      </c>
      <c r="G116" s="23"/>
      <c r="H116" s="23">
        <v>0</v>
      </c>
      <c r="I116" s="161">
        <v>0</v>
      </c>
      <c r="J116" s="180">
        <f t="shared" si="1"/>
        <v>0</v>
      </c>
    </row>
    <row r="117" spans="1:10" ht="43.5" hidden="1" customHeight="1">
      <c r="A117" s="182"/>
      <c r="B117" s="20"/>
      <c r="C117" s="22"/>
      <c r="D117" s="18" t="s">
        <v>64</v>
      </c>
      <c r="E117" s="16"/>
      <c r="F117" s="23">
        <v>0</v>
      </c>
      <c r="G117" s="23"/>
      <c r="H117" s="23">
        <v>0</v>
      </c>
      <c r="I117" s="161">
        <v>0</v>
      </c>
      <c r="J117" s="180">
        <f t="shared" si="1"/>
        <v>0</v>
      </c>
    </row>
    <row r="118" spans="1:10" ht="43.5" hidden="1" customHeight="1">
      <c r="A118" s="182"/>
      <c r="B118" s="20"/>
      <c r="C118" s="22"/>
      <c r="D118" s="18" t="s">
        <v>65</v>
      </c>
      <c r="E118" s="16"/>
      <c r="F118" s="23">
        <v>0</v>
      </c>
      <c r="G118" s="23"/>
      <c r="H118" s="23">
        <v>0</v>
      </c>
      <c r="I118" s="161">
        <v>0</v>
      </c>
      <c r="J118" s="180">
        <f t="shared" si="1"/>
        <v>0</v>
      </c>
    </row>
    <row r="119" spans="1:10" ht="43.5" hidden="1" customHeight="1">
      <c r="A119" s="182"/>
      <c r="B119" s="20"/>
      <c r="C119" s="22"/>
      <c r="D119" s="18" t="s">
        <v>66</v>
      </c>
      <c r="E119" s="16"/>
      <c r="F119" s="23">
        <v>0</v>
      </c>
      <c r="G119" s="23"/>
      <c r="H119" s="23">
        <v>0</v>
      </c>
      <c r="I119" s="161">
        <v>0</v>
      </c>
      <c r="J119" s="180">
        <f t="shared" si="1"/>
        <v>0</v>
      </c>
    </row>
    <row r="120" spans="1:10" ht="49.5" hidden="1" customHeight="1">
      <c r="A120" s="182"/>
      <c r="B120" s="20"/>
      <c r="C120" s="22"/>
      <c r="D120" s="18" t="s">
        <v>116</v>
      </c>
      <c r="E120" s="16"/>
      <c r="F120" s="17">
        <v>0</v>
      </c>
      <c r="G120" s="17"/>
      <c r="H120" s="17">
        <v>0</v>
      </c>
      <c r="I120" s="161">
        <v>0</v>
      </c>
      <c r="J120" s="180">
        <f t="shared" si="1"/>
        <v>0</v>
      </c>
    </row>
    <row r="121" spans="1:10" ht="43.5" hidden="1" customHeight="1">
      <c r="A121" s="182"/>
      <c r="B121" s="20"/>
      <c r="C121" s="22"/>
      <c r="D121" s="18" t="s">
        <v>58</v>
      </c>
      <c r="E121" s="16"/>
      <c r="F121" s="17">
        <v>0</v>
      </c>
      <c r="G121" s="17"/>
      <c r="H121" s="17">
        <v>0</v>
      </c>
      <c r="I121" s="161">
        <v>0</v>
      </c>
      <c r="J121" s="180">
        <f t="shared" si="1"/>
        <v>0</v>
      </c>
    </row>
    <row r="122" spans="1:10" ht="30.75" hidden="1" customHeight="1">
      <c r="A122" s="182"/>
      <c r="B122" s="20"/>
      <c r="C122" s="22"/>
      <c r="D122" s="18" t="s">
        <v>19</v>
      </c>
      <c r="E122" s="16"/>
      <c r="F122" s="17">
        <v>0</v>
      </c>
      <c r="G122" s="17"/>
      <c r="H122" s="17">
        <v>0</v>
      </c>
      <c r="I122" s="161">
        <v>0</v>
      </c>
      <c r="J122" s="180">
        <f t="shared" si="1"/>
        <v>0</v>
      </c>
    </row>
    <row r="123" spans="1:10" ht="30" hidden="1" customHeight="1">
      <c r="A123" s="182"/>
      <c r="B123" s="20"/>
      <c r="C123" s="22"/>
      <c r="D123" s="18" t="s">
        <v>23</v>
      </c>
      <c r="E123" s="16"/>
      <c r="F123" s="17">
        <v>0</v>
      </c>
      <c r="G123" s="17"/>
      <c r="H123" s="17">
        <v>0</v>
      </c>
      <c r="I123" s="161">
        <v>0</v>
      </c>
      <c r="J123" s="180">
        <f t="shared" si="1"/>
        <v>0</v>
      </c>
    </row>
    <row r="124" spans="1:10" ht="24.75" hidden="1" customHeight="1">
      <c r="A124" s="182"/>
      <c r="B124" s="20"/>
      <c r="C124" s="22"/>
      <c r="D124" s="18" t="s">
        <v>22</v>
      </c>
      <c r="E124" s="16"/>
      <c r="F124" s="17">
        <v>0</v>
      </c>
      <c r="G124" s="17"/>
      <c r="H124" s="17">
        <v>0</v>
      </c>
      <c r="I124" s="161">
        <v>0</v>
      </c>
      <c r="J124" s="180">
        <f t="shared" si="1"/>
        <v>0</v>
      </c>
    </row>
    <row r="125" spans="1:10" ht="28.5" hidden="1" customHeight="1">
      <c r="A125" s="182"/>
      <c r="B125" s="20"/>
      <c r="C125" s="22"/>
      <c r="D125" s="18" t="s">
        <v>24</v>
      </c>
      <c r="E125" s="16"/>
      <c r="F125" s="17">
        <v>0</v>
      </c>
      <c r="G125" s="17"/>
      <c r="H125" s="17">
        <v>0</v>
      </c>
      <c r="I125" s="161">
        <v>0</v>
      </c>
      <c r="J125" s="180">
        <f t="shared" si="1"/>
        <v>0</v>
      </c>
    </row>
    <row r="126" spans="1:10" ht="33.75" hidden="1" customHeight="1">
      <c r="A126" s="182"/>
      <c r="B126" s="20"/>
      <c r="C126" s="22"/>
      <c r="D126" s="18" t="s">
        <v>25</v>
      </c>
      <c r="E126" s="16"/>
      <c r="F126" s="17">
        <v>0</v>
      </c>
      <c r="G126" s="17"/>
      <c r="H126" s="17">
        <v>0</v>
      </c>
      <c r="I126" s="161">
        <v>0</v>
      </c>
      <c r="J126" s="180">
        <f t="shared" si="1"/>
        <v>0</v>
      </c>
    </row>
    <row r="127" spans="1:10" ht="30" hidden="1" customHeight="1">
      <c r="A127" s="182"/>
      <c r="B127" s="20"/>
      <c r="C127" s="22"/>
      <c r="D127" s="18" t="s">
        <v>26</v>
      </c>
      <c r="E127" s="16"/>
      <c r="F127" s="17">
        <v>0</v>
      </c>
      <c r="G127" s="17"/>
      <c r="H127" s="17">
        <v>0</v>
      </c>
      <c r="I127" s="161">
        <v>0</v>
      </c>
      <c r="J127" s="180">
        <f t="shared" si="1"/>
        <v>0</v>
      </c>
    </row>
    <row r="128" spans="1:10" ht="30.75" hidden="1" customHeight="1">
      <c r="A128" s="182"/>
      <c r="B128" s="20"/>
      <c r="C128" s="22"/>
      <c r="D128" s="18" t="s">
        <v>27</v>
      </c>
      <c r="E128" s="16"/>
      <c r="F128" s="17">
        <v>0</v>
      </c>
      <c r="G128" s="17"/>
      <c r="H128" s="17">
        <v>0</v>
      </c>
      <c r="I128" s="161">
        <v>0</v>
      </c>
      <c r="J128" s="180">
        <f t="shared" si="1"/>
        <v>0</v>
      </c>
    </row>
    <row r="129" spans="1:10" ht="43.5" hidden="1" customHeight="1">
      <c r="A129" s="182"/>
      <c r="B129" s="20"/>
      <c r="C129" s="22"/>
      <c r="D129" s="18" t="s">
        <v>55</v>
      </c>
      <c r="E129" s="16"/>
      <c r="F129" s="17">
        <v>0</v>
      </c>
      <c r="G129" s="17"/>
      <c r="H129" s="17">
        <v>0</v>
      </c>
      <c r="I129" s="161">
        <v>0</v>
      </c>
      <c r="J129" s="180">
        <f t="shared" si="1"/>
        <v>0</v>
      </c>
    </row>
    <row r="130" spans="1:10" ht="27" hidden="1" customHeight="1">
      <c r="A130" s="182"/>
      <c r="B130" s="20"/>
      <c r="C130" s="22"/>
      <c r="D130" s="18" t="s">
        <v>51</v>
      </c>
      <c r="E130" s="16"/>
      <c r="F130" s="17">
        <v>0</v>
      </c>
      <c r="G130" s="17"/>
      <c r="H130" s="17">
        <v>0</v>
      </c>
      <c r="I130" s="161">
        <v>0</v>
      </c>
      <c r="J130" s="180">
        <f t="shared" si="1"/>
        <v>0</v>
      </c>
    </row>
    <row r="131" spans="1:10" ht="33.75" hidden="1" customHeight="1">
      <c r="A131" s="182"/>
      <c r="B131" s="20"/>
      <c r="C131" s="22"/>
      <c r="D131" s="18" t="s">
        <v>37</v>
      </c>
      <c r="E131" s="16"/>
      <c r="F131" s="17">
        <v>0</v>
      </c>
      <c r="G131" s="17"/>
      <c r="H131" s="17">
        <v>0</v>
      </c>
      <c r="I131" s="161">
        <v>0</v>
      </c>
      <c r="J131" s="180">
        <f t="shared" si="1"/>
        <v>0</v>
      </c>
    </row>
    <row r="132" spans="1:10" ht="43.5" hidden="1" customHeight="1">
      <c r="A132" s="182"/>
      <c r="B132" s="20"/>
      <c r="C132" s="22"/>
      <c r="D132" s="18" t="s">
        <v>38</v>
      </c>
      <c r="E132" s="16"/>
      <c r="F132" s="17">
        <v>0</v>
      </c>
      <c r="G132" s="17"/>
      <c r="H132" s="17">
        <v>0</v>
      </c>
      <c r="I132" s="161">
        <v>0</v>
      </c>
      <c r="J132" s="180">
        <f t="shared" si="1"/>
        <v>0</v>
      </c>
    </row>
    <row r="133" spans="1:10" ht="30.75" hidden="1" customHeight="1">
      <c r="A133" s="182"/>
      <c r="B133" s="20"/>
      <c r="C133" s="22"/>
      <c r="D133" s="18" t="s">
        <v>39</v>
      </c>
      <c r="E133" s="16"/>
      <c r="F133" s="17">
        <v>0</v>
      </c>
      <c r="G133" s="17"/>
      <c r="H133" s="17">
        <v>0</v>
      </c>
      <c r="I133" s="161">
        <v>0</v>
      </c>
      <c r="J133" s="180">
        <f t="shared" si="1"/>
        <v>0</v>
      </c>
    </row>
    <row r="134" spans="1:10" ht="28.5" hidden="1" customHeight="1">
      <c r="A134" s="182"/>
      <c r="B134" s="20"/>
      <c r="C134" s="22"/>
      <c r="D134" s="18" t="s">
        <v>40</v>
      </c>
      <c r="E134" s="16"/>
      <c r="F134" s="17">
        <v>0</v>
      </c>
      <c r="G134" s="17"/>
      <c r="H134" s="17">
        <v>0</v>
      </c>
      <c r="I134" s="161">
        <v>0</v>
      </c>
      <c r="J134" s="180">
        <f t="shared" si="1"/>
        <v>0</v>
      </c>
    </row>
    <row r="135" spans="1:10" ht="28.5" customHeight="1">
      <c r="A135" s="182"/>
      <c r="B135" s="20"/>
      <c r="C135" s="13">
        <v>223</v>
      </c>
      <c r="D135" s="137" t="s">
        <v>232</v>
      </c>
      <c r="E135" s="13">
        <v>244</v>
      </c>
      <c r="F135" s="161">
        <f>F136+F137+F138+F139+F140</f>
        <v>573900</v>
      </c>
      <c r="G135" s="161"/>
      <c r="H135" s="161">
        <f>H136+H137+H138+H139+H140</f>
        <v>449441.41</v>
      </c>
      <c r="I135" s="161">
        <v>0</v>
      </c>
      <c r="J135" s="180">
        <f t="shared" si="1"/>
        <v>449441.41</v>
      </c>
    </row>
    <row r="136" spans="1:10" ht="24.75" customHeight="1">
      <c r="A136" s="182"/>
      <c r="B136" s="20"/>
      <c r="C136" s="13"/>
      <c r="D136" s="18" t="s">
        <v>11</v>
      </c>
      <c r="E136" s="21"/>
      <c r="F136" s="14">
        <v>161860</v>
      </c>
      <c r="G136" s="14"/>
      <c r="H136" s="14">
        <v>132048.84</v>
      </c>
      <c r="I136" s="14">
        <v>0</v>
      </c>
      <c r="J136" s="468">
        <f t="shared" si="1"/>
        <v>132048.84</v>
      </c>
    </row>
    <row r="137" spans="1:10" ht="25.5" customHeight="1">
      <c r="A137" s="182"/>
      <c r="B137" s="20"/>
      <c r="C137" s="13"/>
      <c r="D137" s="18" t="s">
        <v>12</v>
      </c>
      <c r="E137" s="21"/>
      <c r="F137" s="14">
        <v>48530</v>
      </c>
      <c r="G137" s="14"/>
      <c r="H137" s="14">
        <v>36570.81</v>
      </c>
      <c r="I137" s="14">
        <v>0</v>
      </c>
      <c r="J137" s="468">
        <f t="shared" si="1"/>
        <v>36570.81</v>
      </c>
    </row>
    <row r="138" spans="1:10" ht="25.5" customHeight="1">
      <c r="A138" s="182"/>
      <c r="B138" s="20"/>
      <c r="C138" s="13"/>
      <c r="D138" s="18" t="s">
        <v>13</v>
      </c>
      <c r="E138" s="21"/>
      <c r="F138" s="14">
        <v>35700</v>
      </c>
      <c r="G138" s="14"/>
      <c r="H138" s="14">
        <v>31141.96</v>
      </c>
      <c r="I138" s="14">
        <v>0</v>
      </c>
      <c r="J138" s="468">
        <f t="shared" si="1"/>
        <v>31141.96</v>
      </c>
    </row>
    <row r="139" spans="1:10" ht="25.5" customHeight="1">
      <c r="A139" s="182"/>
      <c r="B139" s="20"/>
      <c r="C139" s="13"/>
      <c r="D139" s="18" t="s">
        <v>14</v>
      </c>
      <c r="E139" s="21"/>
      <c r="F139" s="14">
        <v>56310</v>
      </c>
      <c r="G139" s="14"/>
      <c r="H139" s="14">
        <v>45491.34</v>
      </c>
      <c r="I139" s="14">
        <v>0</v>
      </c>
      <c r="J139" s="468">
        <f t="shared" si="1"/>
        <v>45491.34</v>
      </c>
    </row>
    <row r="140" spans="1:10" ht="25.5" customHeight="1">
      <c r="A140" s="182"/>
      <c r="B140" s="20"/>
      <c r="C140" s="13"/>
      <c r="D140" s="18" t="s">
        <v>15</v>
      </c>
      <c r="E140" s="21"/>
      <c r="F140" s="14">
        <v>271500</v>
      </c>
      <c r="G140" s="14"/>
      <c r="H140" s="14">
        <v>204188.46</v>
      </c>
      <c r="I140" s="14">
        <v>0</v>
      </c>
      <c r="J140" s="468">
        <f t="shared" ref="J140:J204" si="2">H140+I140</f>
        <v>204188.46</v>
      </c>
    </row>
    <row r="141" spans="1:10" ht="25.5" customHeight="1">
      <c r="A141" s="182"/>
      <c r="B141" s="20"/>
      <c r="C141" s="13">
        <v>225</v>
      </c>
      <c r="D141" s="137" t="s">
        <v>230</v>
      </c>
      <c r="E141" s="13">
        <v>244</v>
      </c>
      <c r="F141" s="161">
        <f>F142+F143+F144+F145+F146</f>
        <v>0</v>
      </c>
      <c r="G141" s="161"/>
      <c r="H141" s="161">
        <f>H142+H143+H144</f>
        <v>111312</v>
      </c>
      <c r="I141" s="161">
        <v>0</v>
      </c>
      <c r="J141" s="180">
        <f t="shared" si="2"/>
        <v>111312</v>
      </c>
    </row>
    <row r="142" spans="1:10" ht="25.5" customHeight="1">
      <c r="A142" s="182"/>
      <c r="B142" s="20"/>
      <c r="C142" s="13"/>
      <c r="D142" s="18" t="s">
        <v>23</v>
      </c>
      <c r="E142" s="21"/>
      <c r="F142" s="14"/>
      <c r="G142" s="14"/>
      <c r="H142" s="14">
        <v>12312</v>
      </c>
      <c r="I142" s="14">
        <v>0</v>
      </c>
      <c r="J142" s="468">
        <f t="shared" si="2"/>
        <v>12312</v>
      </c>
    </row>
    <row r="143" spans="1:10" ht="25.5" customHeight="1">
      <c r="A143" s="182"/>
      <c r="B143" s="20"/>
      <c r="C143" s="13"/>
      <c r="D143" s="18" t="s">
        <v>22</v>
      </c>
      <c r="E143" s="21"/>
      <c r="F143" s="14"/>
      <c r="G143" s="14"/>
      <c r="H143" s="14">
        <v>79000</v>
      </c>
      <c r="I143" s="14">
        <v>0</v>
      </c>
      <c r="J143" s="468">
        <f t="shared" si="2"/>
        <v>79000</v>
      </c>
    </row>
    <row r="144" spans="1:10" ht="25.5" customHeight="1">
      <c r="A144" s="182"/>
      <c r="B144" s="20"/>
      <c r="C144" s="13"/>
      <c r="D144" s="18" t="s">
        <v>136</v>
      </c>
      <c r="E144" s="21"/>
      <c r="F144" s="14"/>
      <c r="G144" s="14"/>
      <c r="H144" s="14">
        <v>20000</v>
      </c>
      <c r="I144" s="14">
        <v>0</v>
      </c>
      <c r="J144" s="468">
        <f t="shared" si="2"/>
        <v>20000</v>
      </c>
    </row>
    <row r="145" spans="1:10" ht="28.5" customHeight="1">
      <c r="A145" s="182"/>
      <c r="B145" s="20"/>
      <c r="C145" s="22">
        <v>226</v>
      </c>
      <c r="D145" s="117" t="s">
        <v>89</v>
      </c>
      <c r="E145" s="22"/>
      <c r="F145" s="112"/>
      <c r="G145" s="112"/>
      <c r="H145" s="112">
        <f>H146+H149+H153+H174</f>
        <v>507587.73</v>
      </c>
      <c r="I145" s="161">
        <f>I149</f>
        <v>0</v>
      </c>
      <c r="J145" s="180">
        <f t="shared" si="2"/>
        <v>507587.73</v>
      </c>
    </row>
    <row r="146" spans="1:10" ht="30" customHeight="1">
      <c r="A146" s="182"/>
      <c r="B146" s="20"/>
      <c r="C146" s="22"/>
      <c r="D146" s="137" t="s">
        <v>233</v>
      </c>
      <c r="E146" s="13">
        <v>112</v>
      </c>
      <c r="F146" s="112"/>
      <c r="G146" s="112"/>
      <c r="H146" s="124">
        <f>H148</f>
        <v>13140</v>
      </c>
      <c r="I146" s="161">
        <v>0</v>
      </c>
      <c r="J146" s="180">
        <f t="shared" si="2"/>
        <v>13140</v>
      </c>
    </row>
    <row r="147" spans="1:10" ht="28.5" hidden="1" customHeight="1">
      <c r="A147" s="182"/>
      <c r="B147" s="20"/>
      <c r="C147" s="22"/>
      <c r="D147" s="18" t="s">
        <v>47</v>
      </c>
      <c r="E147" s="16"/>
      <c r="F147" s="17"/>
      <c r="G147" s="17"/>
      <c r="H147" s="23">
        <v>0</v>
      </c>
      <c r="I147" s="161">
        <v>0</v>
      </c>
      <c r="J147" s="180">
        <f t="shared" si="2"/>
        <v>0</v>
      </c>
    </row>
    <row r="148" spans="1:10" ht="28.5" customHeight="1">
      <c r="A148" s="182"/>
      <c r="B148" s="20"/>
      <c r="C148" s="22"/>
      <c r="D148" s="18" t="s">
        <v>189</v>
      </c>
      <c r="E148" s="16"/>
      <c r="F148" s="17"/>
      <c r="G148" s="17"/>
      <c r="H148" s="23">
        <v>13140</v>
      </c>
      <c r="I148" s="14">
        <v>0</v>
      </c>
      <c r="J148" s="468">
        <f t="shared" si="2"/>
        <v>13140</v>
      </c>
    </row>
    <row r="149" spans="1:10" ht="27" customHeight="1">
      <c r="A149" s="182"/>
      <c r="B149" s="20"/>
      <c r="C149" s="22"/>
      <c r="D149" s="137" t="s">
        <v>234</v>
      </c>
      <c r="E149" s="22">
        <v>113</v>
      </c>
      <c r="F149" s="112"/>
      <c r="G149" s="112"/>
      <c r="H149" s="112">
        <f>H150+H152</f>
        <v>429247.73</v>
      </c>
      <c r="I149" s="161">
        <f>I152</f>
        <v>0</v>
      </c>
      <c r="J149" s="180">
        <f t="shared" si="2"/>
        <v>429247.73</v>
      </c>
    </row>
    <row r="150" spans="1:10" ht="28.5" customHeight="1">
      <c r="A150" s="182"/>
      <c r="B150" s="20"/>
      <c r="C150" s="22"/>
      <c r="D150" s="18" t="s">
        <v>18</v>
      </c>
      <c r="E150" s="16"/>
      <c r="F150" s="17"/>
      <c r="G150" s="17"/>
      <c r="H150" s="17">
        <v>96212.73</v>
      </c>
      <c r="I150" s="14">
        <v>0</v>
      </c>
      <c r="J150" s="468">
        <f t="shared" si="2"/>
        <v>96212.73</v>
      </c>
    </row>
    <row r="151" spans="1:10" ht="28.5" hidden="1" customHeight="1">
      <c r="A151" s="182"/>
      <c r="B151" s="20"/>
      <c r="C151" s="22"/>
      <c r="D151" s="18" t="s">
        <v>21</v>
      </c>
      <c r="E151" s="16"/>
      <c r="F151" s="17"/>
      <c r="G151" s="17"/>
      <c r="H151" s="17">
        <v>0</v>
      </c>
      <c r="I151" s="14">
        <v>0</v>
      </c>
      <c r="J151" s="468">
        <f t="shared" si="2"/>
        <v>0</v>
      </c>
    </row>
    <row r="152" spans="1:10" ht="28.5" customHeight="1">
      <c r="A152" s="182"/>
      <c r="B152" s="20"/>
      <c r="C152" s="22"/>
      <c r="D152" s="18" t="s">
        <v>32</v>
      </c>
      <c r="E152" s="16"/>
      <c r="F152" s="17"/>
      <c r="G152" s="17"/>
      <c r="H152" s="17">
        <v>333035</v>
      </c>
      <c r="I152" s="14">
        <v>0</v>
      </c>
      <c r="J152" s="468">
        <f t="shared" si="2"/>
        <v>333035</v>
      </c>
    </row>
    <row r="153" spans="1:10" ht="31.5" customHeight="1">
      <c r="A153" s="182"/>
      <c r="B153" s="20"/>
      <c r="C153" s="22"/>
      <c r="D153" s="137" t="s">
        <v>234</v>
      </c>
      <c r="E153" s="22">
        <v>244</v>
      </c>
      <c r="F153" s="112"/>
      <c r="G153" s="112"/>
      <c r="H153" s="112">
        <f>H169+H171+H170+H173</f>
        <v>65200</v>
      </c>
      <c r="I153" s="161">
        <f>I173</f>
        <v>0</v>
      </c>
      <c r="J153" s="180">
        <f>SUM(J169:J173)</f>
        <v>65200</v>
      </c>
    </row>
    <row r="154" spans="1:10" ht="27.75" hidden="1" customHeight="1">
      <c r="A154" s="182"/>
      <c r="B154" s="20"/>
      <c r="C154" s="22"/>
      <c r="D154" s="137" t="s">
        <v>71</v>
      </c>
      <c r="E154" s="22">
        <v>244</v>
      </c>
      <c r="F154" s="110">
        <f>F155+F156+F157+F158+F159+F160+F161+F162+F163+F164+F165+F166+F171+F172</f>
        <v>102880</v>
      </c>
      <c r="G154" s="110"/>
      <c r="H154" s="136">
        <v>0</v>
      </c>
      <c r="I154" s="161">
        <v>0</v>
      </c>
      <c r="J154" s="180">
        <f t="shared" si="2"/>
        <v>0</v>
      </c>
    </row>
    <row r="155" spans="1:10" ht="45" hidden="1" customHeight="1">
      <c r="A155" s="182"/>
      <c r="B155" s="20"/>
      <c r="C155" s="22"/>
      <c r="D155" s="18" t="s">
        <v>20</v>
      </c>
      <c r="E155" s="16"/>
      <c r="F155" s="17">
        <v>0</v>
      </c>
      <c r="G155" s="17"/>
      <c r="H155" s="17">
        <v>0</v>
      </c>
      <c r="I155" s="161">
        <v>0</v>
      </c>
      <c r="J155" s="180">
        <f t="shared" si="2"/>
        <v>0</v>
      </c>
    </row>
    <row r="156" spans="1:10" ht="27" hidden="1" customHeight="1">
      <c r="A156" s="182"/>
      <c r="B156" s="20"/>
      <c r="C156" s="22"/>
      <c r="D156" s="18" t="s">
        <v>16</v>
      </c>
      <c r="E156" s="16"/>
      <c r="F156" s="17">
        <v>0</v>
      </c>
      <c r="G156" s="17"/>
      <c r="H156" s="17">
        <v>0</v>
      </c>
      <c r="I156" s="161">
        <v>0</v>
      </c>
      <c r="J156" s="180">
        <f t="shared" si="2"/>
        <v>0</v>
      </c>
    </row>
    <row r="157" spans="1:10" ht="43.5" hidden="1" customHeight="1">
      <c r="A157" s="182"/>
      <c r="B157" s="20"/>
      <c r="C157" s="22"/>
      <c r="D157" s="18" t="s">
        <v>56</v>
      </c>
      <c r="E157" s="16"/>
      <c r="F157" s="17">
        <v>0</v>
      </c>
      <c r="G157" s="17"/>
      <c r="H157" s="17">
        <v>0</v>
      </c>
      <c r="I157" s="161">
        <v>0</v>
      </c>
      <c r="J157" s="180">
        <f t="shared" si="2"/>
        <v>0</v>
      </c>
    </row>
    <row r="158" spans="1:10" ht="48.75" hidden="1" customHeight="1">
      <c r="A158" s="182"/>
      <c r="B158" s="20"/>
      <c r="C158" s="22"/>
      <c r="D158" s="18" t="s">
        <v>28</v>
      </c>
      <c r="E158" s="16"/>
      <c r="F158" s="17">
        <v>0</v>
      </c>
      <c r="G158" s="17"/>
      <c r="H158" s="17">
        <v>0</v>
      </c>
      <c r="I158" s="161">
        <v>0</v>
      </c>
      <c r="J158" s="180">
        <f t="shared" si="2"/>
        <v>0</v>
      </c>
    </row>
    <row r="159" spans="1:10" ht="43.5" hidden="1" customHeight="1">
      <c r="A159" s="182"/>
      <c r="B159" s="20"/>
      <c r="C159" s="22"/>
      <c r="D159" s="18" t="s">
        <v>29</v>
      </c>
      <c r="E159" s="16"/>
      <c r="F159" s="17">
        <v>0</v>
      </c>
      <c r="G159" s="17"/>
      <c r="H159" s="17">
        <v>0</v>
      </c>
      <c r="I159" s="161">
        <v>0</v>
      </c>
      <c r="J159" s="180">
        <f t="shared" si="2"/>
        <v>0</v>
      </c>
    </row>
    <row r="160" spans="1:10" ht="30.75" hidden="1" customHeight="1">
      <c r="A160" s="182"/>
      <c r="B160" s="20"/>
      <c r="C160" s="22"/>
      <c r="D160" s="18" t="s">
        <v>30</v>
      </c>
      <c r="E160" s="16"/>
      <c r="F160" s="17">
        <v>0</v>
      </c>
      <c r="G160" s="17"/>
      <c r="H160" s="17">
        <v>0</v>
      </c>
      <c r="I160" s="161">
        <v>0</v>
      </c>
      <c r="J160" s="180">
        <f t="shared" si="2"/>
        <v>0</v>
      </c>
    </row>
    <row r="161" spans="1:10" ht="26.25" hidden="1" customHeight="1">
      <c r="A161" s="182"/>
      <c r="B161" s="20"/>
      <c r="C161" s="22"/>
      <c r="D161" s="18" t="s">
        <v>31</v>
      </c>
      <c r="E161" s="16"/>
      <c r="F161" s="17">
        <v>0</v>
      </c>
      <c r="G161" s="17"/>
      <c r="H161" s="17">
        <v>0</v>
      </c>
      <c r="I161" s="161">
        <v>0</v>
      </c>
      <c r="J161" s="180">
        <f t="shared" si="2"/>
        <v>0</v>
      </c>
    </row>
    <row r="162" spans="1:10" ht="32.25" hidden="1" customHeight="1">
      <c r="A162" s="182"/>
      <c r="B162" s="20"/>
      <c r="C162" s="22"/>
      <c r="D162" s="18" t="s">
        <v>36</v>
      </c>
      <c r="E162" s="16"/>
      <c r="F162" s="17">
        <v>0</v>
      </c>
      <c r="G162" s="17"/>
      <c r="H162" s="17">
        <v>0</v>
      </c>
      <c r="I162" s="161">
        <v>0</v>
      </c>
      <c r="J162" s="180">
        <f t="shared" si="2"/>
        <v>0</v>
      </c>
    </row>
    <row r="163" spans="1:10" ht="67.5" hidden="1" customHeight="1">
      <c r="A163" s="182"/>
      <c r="B163" s="20"/>
      <c r="C163" s="22"/>
      <c r="D163" s="24" t="s">
        <v>67</v>
      </c>
      <c r="E163" s="16"/>
      <c r="F163" s="23">
        <v>0</v>
      </c>
      <c r="G163" s="23"/>
      <c r="H163" s="23">
        <v>0</v>
      </c>
      <c r="I163" s="161">
        <v>0</v>
      </c>
      <c r="J163" s="180">
        <f t="shared" si="2"/>
        <v>0</v>
      </c>
    </row>
    <row r="164" spans="1:10" ht="46.5" hidden="1" customHeight="1">
      <c r="A164" s="182"/>
      <c r="B164" s="20"/>
      <c r="C164" s="22"/>
      <c r="D164" s="24" t="s">
        <v>41</v>
      </c>
      <c r="E164" s="16"/>
      <c r="F164" s="17">
        <v>0</v>
      </c>
      <c r="G164" s="17"/>
      <c r="H164" s="17">
        <v>0</v>
      </c>
      <c r="I164" s="161">
        <v>0</v>
      </c>
      <c r="J164" s="180">
        <f t="shared" si="2"/>
        <v>0</v>
      </c>
    </row>
    <row r="165" spans="1:10" ht="33.75" hidden="1" customHeight="1">
      <c r="A165" s="182"/>
      <c r="B165" s="20"/>
      <c r="C165" s="22"/>
      <c r="D165" s="24" t="s">
        <v>42</v>
      </c>
      <c r="E165" s="16"/>
      <c r="F165" s="17">
        <v>0</v>
      </c>
      <c r="G165" s="17"/>
      <c r="H165" s="17">
        <v>0</v>
      </c>
      <c r="I165" s="161">
        <v>0</v>
      </c>
      <c r="J165" s="180">
        <f t="shared" si="2"/>
        <v>0</v>
      </c>
    </row>
    <row r="166" spans="1:10" ht="18.75" hidden="1" customHeight="1">
      <c r="A166" s="182"/>
      <c r="B166" s="20"/>
      <c r="C166" s="22"/>
      <c r="D166" s="24" t="s">
        <v>43</v>
      </c>
      <c r="E166" s="16"/>
      <c r="F166" s="17">
        <v>0</v>
      </c>
      <c r="G166" s="17"/>
      <c r="H166" s="17">
        <v>0</v>
      </c>
      <c r="I166" s="161">
        <v>0</v>
      </c>
      <c r="J166" s="180">
        <f t="shared" si="2"/>
        <v>0</v>
      </c>
    </row>
    <row r="167" spans="1:10" s="341" customFormat="1" ht="0.75" hidden="1" customHeight="1">
      <c r="A167" s="336"/>
      <c r="B167" s="337"/>
      <c r="C167" s="338"/>
      <c r="D167" s="339" t="s">
        <v>197</v>
      </c>
      <c r="E167" s="338"/>
      <c r="F167" s="340"/>
      <c r="G167" s="340"/>
      <c r="H167" s="340">
        <f>H168</f>
        <v>0</v>
      </c>
      <c r="I167" s="161">
        <v>0</v>
      </c>
      <c r="J167" s="180">
        <f t="shared" si="2"/>
        <v>0</v>
      </c>
    </row>
    <row r="168" spans="1:10" ht="40.5" hidden="1" customHeight="1">
      <c r="A168" s="182"/>
      <c r="B168" s="20"/>
      <c r="C168" s="22"/>
      <c r="D168" s="24" t="s">
        <v>198</v>
      </c>
      <c r="E168" s="16"/>
      <c r="F168" s="17"/>
      <c r="G168" s="17"/>
      <c r="H168" s="17">
        <v>0</v>
      </c>
      <c r="I168" s="161">
        <v>0</v>
      </c>
      <c r="J168" s="180">
        <f t="shared" si="2"/>
        <v>0</v>
      </c>
    </row>
    <row r="169" spans="1:10" s="335" customFormat="1" ht="26.25" customHeight="1">
      <c r="A169" s="181"/>
      <c r="B169" s="15"/>
      <c r="C169" s="16"/>
      <c r="D169" s="24" t="s">
        <v>43</v>
      </c>
      <c r="E169" s="16"/>
      <c r="F169" s="17"/>
      <c r="G169" s="17"/>
      <c r="H169" s="17">
        <v>3000</v>
      </c>
      <c r="I169" s="14">
        <v>0</v>
      </c>
      <c r="J169" s="468">
        <f t="shared" si="2"/>
        <v>3000</v>
      </c>
    </row>
    <row r="170" spans="1:10" s="335" customFormat="1" ht="26.25" customHeight="1">
      <c r="A170" s="181"/>
      <c r="B170" s="15"/>
      <c r="C170" s="16"/>
      <c r="D170" s="18" t="s">
        <v>16</v>
      </c>
      <c r="E170" s="16"/>
      <c r="F170" s="17"/>
      <c r="G170" s="17"/>
      <c r="H170" s="17">
        <v>30000</v>
      </c>
      <c r="I170" s="14">
        <v>0</v>
      </c>
      <c r="J170" s="468">
        <f t="shared" si="2"/>
        <v>30000</v>
      </c>
    </row>
    <row r="171" spans="1:10" ht="30" customHeight="1">
      <c r="A171" s="182"/>
      <c r="B171" s="20"/>
      <c r="C171" s="13"/>
      <c r="D171" s="25" t="s">
        <v>138</v>
      </c>
      <c r="E171" s="21"/>
      <c r="F171" s="17">
        <v>77040</v>
      </c>
      <c r="G171" s="17"/>
      <c r="H171" s="17">
        <v>12600</v>
      </c>
      <c r="I171" s="14">
        <v>0</v>
      </c>
      <c r="J171" s="468">
        <f t="shared" si="2"/>
        <v>12600</v>
      </c>
    </row>
    <row r="172" spans="1:10" ht="32.25" hidden="1" customHeight="1">
      <c r="A172" s="182"/>
      <c r="B172" s="20"/>
      <c r="C172" s="22"/>
      <c r="D172" s="24" t="s">
        <v>137</v>
      </c>
      <c r="E172" s="16"/>
      <c r="F172" s="17">
        <v>25840</v>
      </c>
      <c r="G172" s="17"/>
      <c r="H172" s="17">
        <v>0</v>
      </c>
      <c r="I172" s="14">
        <v>0</v>
      </c>
      <c r="J172" s="468">
        <f t="shared" si="2"/>
        <v>0</v>
      </c>
    </row>
    <row r="173" spans="1:10" ht="50.25" customHeight="1">
      <c r="A173" s="182"/>
      <c r="B173" s="20"/>
      <c r="C173" s="22"/>
      <c r="D173" s="18" t="s">
        <v>17</v>
      </c>
      <c r="E173" s="16"/>
      <c r="F173" s="17"/>
      <c r="G173" s="17"/>
      <c r="H173" s="17">
        <v>19600</v>
      </c>
      <c r="I173" s="14">
        <v>0</v>
      </c>
      <c r="J173" s="468">
        <f t="shared" si="2"/>
        <v>19600</v>
      </c>
    </row>
    <row r="174" spans="1:10" ht="30" customHeight="1">
      <c r="A174" s="182"/>
      <c r="B174" s="20"/>
      <c r="C174" s="22"/>
      <c r="D174" s="137" t="s">
        <v>235</v>
      </c>
      <c r="E174" s="22">
        <v>853</v>
      </c>
      <c r="F174" s="112"/>
      <c r="G174" s="112"/>
      <c r="H174" s="112">
        <f>H176</f>
        <v>0</v>
      </c>
      <c r="I174" s="161">
        <f>I176</f>
        <v>0</v>
      </c>
      <c r="J174" s="180">
        <f t="shared" si="2"/>
        <v>0</v>
      </c>
    </row>
    <row r="175" spans="1:10" ht="43.5" hidden="1" customHeight="1">
      <c r="A175" s="182"/>
      <c r="B175" s="20"/>
      <c r="C175" s="22"/>
      <c r="D175" s="117" t="s">
        <v>50</v>
      </c>
      <c r="E175" s="22">
        <v>113</v>
      </c>
      <c r="F175" s="17"/>
      <c r="G175" s="17"/>
      <c r="H175" s="17">
        <v>0</v>
      </c>
      <c r="I175" s="161">
        <v>0</v>
      </c>
      <c r="J175" s="180">
        <f t="shared" si="2"/>
        <v>0</v>
      </c>
    </row>
    <row r="176" spans="1:10" s="138" customFormat="1" ht="23.25" customHeight="1">
      <c r="A176" s="182"/>
      <c r="B176" s="20"/>
      <c r="C176" s="22"/>
      <c r="D176" s="18" t="s">
        <v>17</v>
      </c>
      <c r="E176" s="334"/>
      <c r="F176" s="17"/>
      <c r="G176" s="17"/>
      <c r="H176" s="17">
        <v>0</v>
      </c>
      <c r="I176" s="14">
        <v>0</v>
      </c>
      <c r="J176" s="180">
        <f t="shared" si="2"/>
        <v>0</v>
      </c>
    </row>
    <row r="177" spans="1:10" ht="43.5" hidden="1" customHeight="1">
      <c r="A177" s="182"/>
      <c r="B177" s="20"/>
      <c r="C177" s="22"/>
      <c r="D177" s="18" t="s">
        <v>60</v>
      </c>
      <c r="E177" s="16">
        <v>112</v>
      </c>
      <c r="F177" s="17"/>
      <c r="G177" s="17"/>
      <c r="H177" s="17">
        <v>0</v>
      </c>
      <c r="I177" s="161">
        <v>0</v>
      </c>
      <c r="J177" s="180">
        <f t="shared" si="2"/>
        <v>0</v>
      </c>
    </row>
    <row r="178" spans="1:10" s="138" customFormat="1" ht="46.5" hidden="1" customHeight="1">
      <c r="A178" s="182"/>
      <c r="B178" s="20"/>
      <c r="C178" s="22"/>
      <c r="D178" s="137"/>
      <c r="E178" s="22"/>
      <c r="F178" s="112"/>
      <c r="G178" s="112"/>
      <c r="H178" s="112"/>
      <c r="I178" s="161">
        <v>0</v>
      </c>
      <c r="J178" s="180">
        <f t="shared" si="2"/>
        <v>0</v>
      </c>
    </row>
    <row r="179" spans="1:10" ht="28.5" hidden="1" customHeight="1">
      <c r="A179" s="182"/>
      <c r="B179" s="20"/>
      <c r="C179" s="22"/>
      <c r="D179" s="18"/>
      <c r="E179" s="16"/>
      <c r="F179" s="17"/>
      <c r="G179" s="17"/>
      <c r="H179" s="17"/>
      <c r="I179" s="161">
        <v>0</v>
      </c>
      <c r="J179" s="180">
        <f t="shared" si="2"/>
        <v>0</v>
      </c>
    </row>
    <row r="180" spans="1:10" ht="43.5" hidden="1" customHeight="1">
      <c r="A180" s="182"/>
      <c r="B180" s="20"/>
      <c r="C180" s="22"/>
      <c r="D180" s="18"/>
      <c r="E180" s="16"/>
      <c r="F180" s="17"/>
      <c r="G180" s="17"/>
      <c r="H180" s="17"/>
      <c r="I180" s="161">
        <v>0</v>
      </c>
      <c r="J180" s="180">
        <f t="shared" si="2"/>
        <v>0</v>
      </c>
    </row>
    <row r="181" spans="1:10" ht="32.25" hidden="1" customHeight="1">
      <c r="A181" s="182"/>
      <c r="B181" s="20"/>
      <c r="C181" s="22"/>
      <c r="D181" s="18"/>
      <c r="E181" s="16"/>
      <c r="F181" s="17"/>
      <c r="G181" s="17"/>
      <c r="H181" s="17"/>
      <c r="I181" s="161">
        <v>0</v>
      </c>
      <c r="J181" s="180">
        <f t="shared" si="2"/>
        <v>0</v>
      </c>
    </row>
    <row r="182" spans="1:10" ht="30" hidden="1" customHeight="1">
      <c r="A182" s="182"/>
      <c r="B182" s="20"/>
      <c r="C182" s="22"/>
      <c r="D182" s="137"/>
      <c r="E182" s="13"/>
      <c r="F182" s="112"/>
      <c r="G182" s="112"/>
      <c r="H182" s="124"/>
      <c r="I182" s="161">
        <v>0</v>
      </c>
      <c r="J182" s="180">
        <f t="shared" si="2"/>
        <v>0</v>
      </c>
    </row>
    <row r="183" spans="1:10" ht="43.5" hidden="1" customHeight="1">
      <c r="A183" s="182"/>
      <c r="B183" s="20"/>
      <c r="C183" s="22"/>
      <c r="D183" s="18"/>
      <c r="E183" s="16"/>
      <c r="F183" s="17"/>
      <c r="G183" s="17"/>
      <c r="H183" s="23"/>
      <c r="I183" s="161">
        <v>0</v>
      </c>
      <c r="J183" s="180">
        <f t="shared" si="2"/>
        <v>0</v>
      </c>
    </row>
    <row r="184" spans="1:10" ht="27" hidden="1" customHeight="1">
      <c r="A184" s="182"/>
      <c r="B184" s="20"/>
      <c r="C184" s="22"/>
      <c r="D184" s="18"/>
      <c r="E184" s="16"/>
      <c r="F184" s="17"/>
      <c r="G184" s="17"/>
      <c r="H184" s="23"/>
      <c r="I184" s="161">
        <v>0</v>
      </c>
      <c r="J184" s="180">
        <f t="shared" si="2"/>
        <v>0</v>
      </c>
    </row>
    <row r="185" spans="1:10" ht="43.5" hidden="1" customHeight="1">
      <c r="A185" s="182"/>
      <c r="B185" s="20"/>
      <c r="C185" s="22">
        <v>296</v>
      </c>
      <c r="D185" s="137" t="s">
        <v>72</v>
      </c>
      <c r="E185" s="22"/>
      <c r="F185" s="161">
        <f>F186+F187+F188+F189+F190+F191</f>
        <v>347390</v>
      </c>
      <c r="G185" s="161"/>
      <c r="H185" s="161">
        <f>H186+H187+H188+H189+H190+H191</f>
        <v>0</v>
      </c>
      <c r="I185" s="161">
        <v>0</v>
      </c>
      <c r="J185" s="180">
        <f t="shared" si="2"/>
        <v>0</v>
      </c>
    </row>
    <row r="186" spans="1:10" ht="33.75" hidden="1" customHeight="1">
      <c r="A186" s="182"/>
      <c r="B186" s="20"/>
      <c r="C186" s="22"/>
      <c r="D186" s="117"/>
      <c r="E186" s="22"/>
      <c r="F186" s="23"/>
      <c r="G186" s="23"/>
      <c r="H186" s="23"/>
      <c r="I186" s="161">
        <v>0</v>
      </c>
      <c r="J186" s="180">
        <f t="shared" si="2"/>
        <v>0</v>
      </c>
    </row>
    <row r="187" spans="1:10" ht="48" hidden="1" customHeight="1">
      <c r="A187" s="182"/>
      <c r="B187" s="20"/>
      <c r="C187" s="22"/>
      <c r="D187" s="18"/>
      <c r="E187" s="22"/>
      <c r="F187" s="23"/>
      <c r="G187" s="23"/>
      <c r="H187" s="23"/>
      <c r="I187" s="161">
        <v>0</v>
      </c>
      <c r="J187" s="180">
        <f t="shared" si="2"/>
        <v>0</v>
      </c>
    </row>
    <row r="188" spans="1:10" ht="23.25" hidden="1" customHeight="1">
      <c r="A188" s="182"/>
      <c r="B188" s="20"/>
      <c r="C188" s="22"/>
      <c r="D188" s="18"/>
      <c r="E188" s="16"/>
      <c r="F188" s="23"/>
      <c r="G188" s="23"/>
      <c r="H188" s="23"/>
      <c r="I188" s="161">
        <v>0</v>
      </c>
      <c r="J188" s="180">
        <f t="shared" si="2"/>
        <v>0</v>
      </c>
    </row>
    <row r="189" spans="1:10" ht="31.5" hidden="1" customHeight="1">
      <c r="A189" s="182"/>
      <c r="B189" s="20"/>
      <c r="C189" s="22"/>
      <c r="D189" s="18"/>
      <c r="E189" s="16"/>
      <c r="F189" s="23"/>
      <c r="G189" s="23"/>
      <c r="H189" s="23"/>
      <c r="I189" s="161">
        <v>0</v>
      </c>
      <c r="J189" s="180">
        <f t="shared" si="2"/>
        <v>0</v>
      </c>
    </row>
    <row r="190" spans="1:10" ht="39.75" hidden="1" customHeight="1">
      <c r="A190" s="182"/>
      <c r="B190" s="20"/>
      <c r="C190" s="22"/>
      <c r="D190" s="18"/>
      <c r="E190" s="22"/>
      <c r="F190" s="23"/>
      <c r="G190" s="23"/>
      <c r="H190" s="23"/>
      <c r="I190" s="161">
        <v>0</v>
      </c>
      <c r="J190" s="180">
        <f t="shared" si="2"/>
        <v>0</v>
      </c>
    </row>
    <row r="191" spans="1:10" ht="26.25" hidden="1" customHeight="1">
      <c r="A191" s="182"/>
      <c r="B191" s="20"/>
      <c r="C191" s="22"/>
      <c r="D191" s="18"/>
      <c r="E191" s="22"/>
      <c r="F191" s="23">
        <v>347390</v>
      </c>
      <c r="G191" s="23"/>
      <c r="H191" s="23"/>
      <c r="I191" s="161">
        <v>0</v>
      </c>
      <c r="J191" s="180">
        <f t="shared" si="2"/>
        <v>0</v>
      </c>
    </row>
    <row r="192" spans="1:10" ht="25.5" hidden="1" customHeight="1">
      <c r="A192" s="182"/>
      <c r="B192" s="20"/>
      <c r="C192" s="22"/>
      <c r="D192" s="137"/>
      <c r="E192" s="22"/>
      <c r="F192" s="160" t="e">
        <f>#REF!+#REF!+#REF!+#REF!+#REF!+F199+F203+#REF!+#REF!</f>
        <v>#REF!</v>
      </c>
      <c r="G192" s="160"/>
      <c r="H192" s="160"/>
      <c r="I192" s="161">
        <v>0</v>
      </c>
      <c r="J192" s="180">
        <f t="shared" si="2"/>
        <v>0</v>
      </c>
    </row>
    <row r="193" spans="1:10" ht="24" customHeight="1">
      <c r="A193" s="182"/>
      <c r="B193" s="20"/>
      <c r="C193" s="22">
        <v>227</v>
      </c>
      <c r="D193" s="137" t="s">
        <v>190</v>
      </c>
      <c r="E193" s="22">
        <v>244</v>
      </c>
      <c r="F193" s="160"/>
      <c r="G193" s="160"/>
      <c r="H193" s="160">
        <f>H195+H196+H197</f>
        <v>79840</v>
      </c>
      <c r="I193" s="161">
        <v>0</v>
      </c>
      <c r="J193" s="180">
        <f t="shared" si="2"/>
        <v>79840</v>
      </c>
    </row>
    <row r="194" spans="1:10" ht="45" hidden="1" customHeight="1">
      <c r="A194" s="182"/>
      <c r="B194" s="20"/>
      <c r="C194" s="22">
        <v>340</v>
      </c>
      <c r="D194" s="137" t="s">
        <v>73</v>
      </c>
      <c r="E194" s="22"/>
      <c r="F194" s="160" t="e">
        <f>#REF!+#REF!+#REF!+#REF!+#REF!+F201+F213+#REF!+#REF!</f>
        <v>#REF!</v>
      </c>
      <c r="G194" s="160"/>
      <c r="H194" s="160"/>
      <c r="I194" s="161">
        <v>0</v>
      </c>
      <c r="J194" s="180">
        <f t="shared" si="2"/>
        <v>0</v>
      </c>
    </row>
    <row r="195" spans="1:10" ht="26.25" customHeight="1">
      <c r="A195" s="182"/>
      <c r="B195" s="20"/>
      <c r="C195" s="22"/>
      <c r="D195" s="18" t="s">
        <v>137</v>
      </c>
      <c r="E195" s="22"/>
      <c r="F195" s="160"/>
      <c r="G195" s="160"/>
      <c r="H195" s="19">
        <v>25840</v>
      </c>
      <c r="I195" s="14">
        <v>0</v>
      </c>
      <c r="J195" s="468">
        <f t="shared" si="2"/>
        <v>25840</v>
      </c>
    </row>
    <row r="196" spans="1:10" s="335" customFormat="1" ht="68.25" customHeight="1">
      <c r="A196" s="181"/>
      <c r="B196" s="15"/>
      <c r="C196" s="16"/>
      <c r="D196" s="25" t="s">
        <v>238</v>
      </c>
      <c r="E196" s="16"/>
      <c r="F196" s="19"/>
      <c r="G196" s="19"/>
      <c r="H196" s="19">
        <v>17900</v>
      </c>
      <c r="I196" s="14">
        <v>0</v>
      </c>
      <c r="J196" s="468">
        <f t="shared" si="2"/>
        <v>17900</v>
      </c>
    </row>
    <row r="197" spans="1:10" s="335" customFormat="1" ht="26.25" customHeight="1">
      <c r="A197" s="181"/>
      <c r="B197" s="15"/>
      <c r="C197" s="16"/>
      <c r="D197" s="25" t="s">
        <v>239</v>
      </c>
      <c r="E197" s="16"/>
      <c r="F197" s="19"/>
      <c r="G197" s="19"/>
      <c r="H197" s="19">
        <v>36100</v>
      </c>
      <c r="I197" s="14">
        <v>0</v>
      </c>
      <c r="J197" s="468">
        <f t="shared" si="2"/>
        <v>36100</v>
      </c>
    </row>
    <row r="198" spans="1:10" ht="23.25" customHeight="1">
      <c r="A198" s="182"/>
      <c r="B198" s="20"/>
      <c r="C198" s="22">
        <v>341</v>
      </c>
      <c r="D198" s="117" t="s">
        <v>123</v>
      </c>
      <c r="E198" s="22">
        <v>244</v>
      </c>
      <c r="F198" s="112"/>
      <c r="G198" s="112"/>
      <c r="H198" s="112">
        <f>H199</f>
        <v>4500</v>
      </c>
      <c r="I198" s="161">
        <v>0</v>
      </c>
      <c r="J198" s="180">
        <f t="shared" si="2"/>
        <v>4500</v>
      </c>
    </row>
    <row r="199" spans="1:10" ht="30" customHeight="1">
      <c r="A199" s="182"/>
      <c r="B199" s="20"/>
      <c r="C199" s="22"/>
      <c r="D199" s="18" t="s">
        <v>166</v>
      </c>
      <c r="E199" s="16"/>
      <c r="F199" s="17">
        <v>4500</v>
      </c>
      <c r="G199" s="17"/>
      <c r="H199" s="17">
        <v>4500</v>
      </c>
      <c r="I199" s="14">
        <v>0</v>
      </c>
      <c r="J199" s="468">
        <f t="shared" si="2"/>
        <v>4500</v>
      </c>
    </row>
    <row r="200" spans="1:10" ht="29.25" customHeight="1">
      <c r="A200" s="182"/>
      <c r="B200" s="20"/>
      <c r="C200" s="22">
        <v>342</v>
      </c>
      <c r="D200" s="117" t="s">
        <v>128</v>
      </c>
      <c r="E200" s="22">
        <v>244</v>
      </c>
      <c r="F200" s="112"/>
      <c r="G200" s="112"/>
      <c r="H200" s="125">
        <f>H201</f>
        <v>18500</v>
      </c>
      <c r="I200" s="161">
        <v>0</v>
      </c>
      <c r="J200" s="180">
        <f t="shared" si="2"/>
        <v>18500</v>
      </c>
    </row>
    <row r="201" spans="1:10" ht="26.25" customHeight="1">
      <c r="A201" s="182"/>
      <c r="B201" s="20"/>
      <c r="C201" s="22"/>
      <c r="D201" s="18" t="s">
        <v>57</v>
      </c>
      <c r="E201" s="16"/>
      <c r="F201" s="17">
        <v>3000</v>
      </c>
      <c r="G201" s="17"/>
      <c r="H201" s="130">
        <v>18500</v>
      </c>
      <c r="I201" s="14">
        <v>0</v>
      </c>
      <c r="J201" s="468">
        <f t="shared" si="2"/>
        <v>18500</v>
      </c>
    </row>
    <row r="202" spans="1:10" ht="90" hidden="1" customHeight="1">
      <c r="A202" s="182"/>
      <c r="B202" s="20"/>
      <c r="C202" s="22">
        <v>349</v>
      </c>
      <c r="D202" s="117" t="s">
        <v>21</v>
      </c>
      <c r="E202" s="22">
        <v>244</v>
      </c>
      <c r="F202" s="112"/>
      <c r="G202" s="112"/>
      <c r="H202" s="125">
        <f>H203</f>
        <v>0</v>
      </c>
      <c r="I202" s="161">
        <v>0</v>
      </c>
      <c r="J202" s="180">
        <f t="shared" si="2"/>
        <v>0</v>
      </c>
    </row>
    <row r="203" spans="1:10" ht="30.75" hidden="1" customHeight="1">
      <c r="A203" s="182"/>
      <c r="B203" s="20"/>
      <c r="C203" s="22"/>
      <c r="D203" s="18" t="s">
        <v>57</v>
      </c>
      <c r="E203" s="16"/>
      <c r="F203" s="17">
        <v>3000</v>
      </c>
      <c r="G203" s="17"/>
      <c r="H203" s="130">
        <v>0</v>
      </c>
      <c r="I203" s="161">
        <v>0</v>
      </c>
      <c r="J203" s="180">
        <f t="shared" si="2"/>
        <v>0</v>
      </c>
    </row>
    <row r="204" spans="1:10" ht="0.75" hidden="1" customHeight="1">
      <c r="A204" s="182"/>
      <c r="B204" s="20"/>
      <c r="C204" s="22">
        <v>345</v>
      </c>
      <c r="D204" s="117" t="s">
        <v>108</v>
      </c>
      <c r="E204" s="22">
        <v>244</v>
      </c>
      <c r="F204" s="161"/>
      <c r="G204" s="161"/>
      <c r="H204" s="125">
        <v>0</v>
      </c>
      <c r="I204" s="161">
        <v>0</v>
      </c>
      <c r="J204" s="180">
        <f t="shared" si="2"/>
        <v>0</v>
      </c>
    </row>
    <row r="205" spans="1:10" ht="49.5" hidden="1" customHeight="1">
      <c r="A205" s="182"/>
      <c r="B205" s="20"/>
      <c r="C205" s="22">
        <v>349</v>
      </c>
      <c r="D205" s="137" t="s">
        <v>93</v>
      </c>
      <c r="E205" s="22">
        <v>244</v>
      </c>
      <c r="F205" s="161"/>
      <c r="G205" s="161"/>
      <c r="H205" s="125">
        <f>H206</f>
        <v>0</v>
      </c>
      <c r="I205" s="161">
        <v>0</v>
      </c>
      <c r="J205" s="180">
        <f t="shared" ref="J205:J276" si="3">H205+I205</f>
        <v>0</v>
      </c>
    </row>
    <row r="206" spans="1:10" ht="45" hidden="1" customHeight="1">
      <c r="A206" s="182"/>
      <c r="B206" s="20"/>
      <c r="C206" s="22"/>
      <c r="D206" s="339" t="s">
        <v>197</v>
      </c>
      <c r="E206" s="22"/>
      <c r="F206" s="161"/>
      <c r="G206" s="161"/>
      <c r="H206" s="359">
        <f>H207</f>
        <v>0</v>
      </c>
      <c r="I206" s="161">
        <v>0</v>
      </c>
      <c r="J206" s="180">
        <f t="shared" si="3"/>
        <v>0</v>
      </c>
    </row>
    <row r="207" spans="1:10" ht="48.75" hidden="1" customHeight="1">
      <c r="A207" s="365"/>
      <c r="B207" s="366"/>
      <c r="C207" s="367"/>
      <c r="D207" s="368" t="s">
        <v>198</v>
      </c>
      <c r="E207" s="367"/>
      <c r="F207" s="369"/>
      <c r="G207" s="369"/>
      <c r="H207" s="370">
        <v>0</v>
      </c>
      <c r="I207" s="161">
        <v>0</v>
      </c>
      <c r="J207" s="180">
        <f t="shared" si="3"/>
        <v>0</v>
      </c>
    </row>
    <row r="208" spans="1:10" ht="24" customHeight="1">
      <c r="A208" s="365"/>
      <c r="B208" s="366"/>
      <c r="C208" s="367">
        <v>343</v>
      </c>
      <c r="D208" s="395" t="s">
        <v>167</v>
      </c>
      <c r="E208" s="367">
        <v>244</v>
      </c>
      <c r="F208" s="396"/>
      <c r="G208" s="396"/>
      <c r="H208" s="396">
        <v>830000</v>
      </c>
      <c r="I208" s="161">
        <v>0</v>
      </c>
      <c r="J208" s="180">
        <f t="shared" si="3"/>
        <v>830000</v>
      </c>
    </row>
    <row r="209" spans="1:16" ht="24" customHeight="1">
      <c r="A209" s="365"/>
      <c r="B209" s="366"/>
      <c r="C209" s="22">
        <v>346</v>
      </c>
      <c r="D209" s="137" t="s">
        <v>73</v>
      </c>
      <c r="E209" s="22">
        <v>244</v>
      </c>
      <c r="F209" s="112"/>
      <c r="G209" s="112"/>
      <c r="H209" s="112">
        <f>H210+H211+H212</f>
        <v>160000</v>
      </c>
      <c r="I209" s="161">
        <f>I211+I210+I212</f>
        <v>0</v>
      </c>
      <c r="J209" s="180">
        <f t="shared" si="3"/>
        <v>160000</v>
      </c>
    </row>
    <row r="210" spans="1:16" ht="27" customHeight="1">
      <c r="A210" s="365"/>
      <c r="B210" s="366"/>
      <c r="C210" s="367"/>
      <c r="D210" s="379" t="s">
        <v>7</v>
      </c>
      <c r="E210" s="380"/>
      <c r="F210" s="385">
        <v>133859</v>
      </c>
      <c r="G210" s="385"/>
      <c r="H210" s="385">
        <v>100000</v>
      </c>
      <c r="I210" s="381">
        <v>0</v>
      </c>
      <c r="J210" s="469">
        <f t="shared" si="3"/>
        <v>100000</v>
      </c>
    </row>
    <row r="211" spans="1:16" ht="27" customHeight="1">
      <c r="A211" s="20"/>
      <c r="B211" s="20"/>
      <c r="C211" s="547"/>
      <c r="D211" s="18" t="s">
        <v>9</v>
      </c>
      <c r="E211" s="16">
        <v>244</v>
      </c>
      <c r="F211" s="17"/>
      <c r="G211" s="17"/>
      <c r="H211" s="17">
        <v>30000</v>
      </c>
      <c r="I211" s="14">
        <v>0</v>
      </c>
      <c r="J211" s="14">
        <f t="shared" si="3"/>
        <v>30000</v>
      </c>
    </row>
    <row r="212" spans="1:16" ht="27" customHeight="1">
      <c r="A212" s="20"/>
      <c r="B212" s="20"/>
      <c r="C212" s="547"/>
      <c r="D212" s="18" t="s">
        <v>290</v>
      </c>
      <c r="E212" s="16">
        <v>244</v>
      </c>
      <c r="F212" s="17"/>
      <c r="G212" s="17"/>
      <c r="H212" s="17">
        <v>30000</v>
      </c>
      <c r="I212" s="14">
        <v>0</v>
      </c>
      <c r="J212" s="14">
        <f t="shared" si="3"/>
        <v>30000</v>
      </c>
    </row>
    <row r="213" spans="1:16" ht="28.5" customHeight="1" thickBot="1">
      <c r="A213" s="582" t="s">
        <v>144</v>
      </c>
      <c r="B213" s="583"/>
      <c r="C213" s="583"/>
      <c r="D213" s="583"/>
      <c r="E213" s="542"/>
      <c r="F213" s="543" t="e">
        <f>F97+F98+F101+F102+F105+F106+F112+F154+F185+F192+#REF!+#REF!</f>
        <v>#REF!</v>
      </c>
      <c r="G213" s="543">
        <f>SUM(G97:G203)</f>
        <v>0</v>
      </c>
      <c r="H213" s="544">
        <f>H97+H98+H101+H105+H135+H141+H145+H193+H198+H200+H208+H209</f>
        <v>6619370.5800000001</v>
      </c>
      <c r="I213" s="545">
        <f>I145+I209</f>
        <v>0</v>
      </c>
      <c r="J213" s="546">
        <f t="shared" si="3"/>
        <v>6619370.5800000001</v>
      </c>
    </row>
    <row r="214" spans="1:16" ht="30.75" customHeight="1">
      <c r="A214" s="371" t="s">
        <v>52</v>
      </c>
      <c r="B214" s="372" t="s">
        <v>79</v>
      </c>
      <c r="C214" s="373">
        <v>211</v>
      </c>
      <c r="D214" s="374" t="s">
        <v>74</v>
      </c>
      <c r="E214" s="373">
        <v>111</v>
      </c>
      <c r="F214" s="375">
        <v>8086031</v>
      </c>
      <c r="G214" s="376">
        <f>-33418.77+-384211.16</f>
        <v>-417629.93</v>
      </c>
      <c r="H214" s="375">
        <v>3755253.91</v>
      </c>
      <c r="I214" s="384">
        <v>0</v>
      </c>
      <c r="J214" s="408">
        <f>H214+I214</f>
        <v>3755253.91</v>
      </c>
    </row>
    <row r="215" spans="1:16" ht="25.5" hidden="1" customHeight="1">
      <c r="A215" s="179"/>
      <c r="B215" s="20"/>
      <c r="C215" s="13">
        <v>266</v>
      </c>
      <c r="D215" s="137" t="s">
        <v>127</v>
      </c>
      <c r="E215" s="13">
        <v>111</v>
      </c>
      <c r="F215" s="160"/>
      <c r="G215" s="125"/>
      <c r="H215" s="160">
        <v>0</v>
      </c>
      <c r="I215" s="161">
        <v>0</v>
      </c>
      <c r="J215" s="180">
        <f t="shared" si="3"/>
        <v>0</v>
      </c>
    </row>
    <row r="216" spans="1:16" s="33" customFormat="1" ht="22.5" hidden="1" customHeight="1">
      <c r="A216" s="183"/>
      <c r="B216" s="122"/>
      <c r="C216" s="123">
        <v>212</v>
      </c>
      <c r="D216" s="137" t="s">
        <v>75</v>
      </c>
      <c r="E216" s="123">
        <v>112</v>
      </c>
      <c r="F216" s="161">
        <v>0</v>
      </c>
      <c r="G216" s="161"/>
      <c r="H216" s="161">
        <v>0</v>
      </c>
      <c r="I216" s="161">
        <v>0</v>
      </c>
      <c r="J216" s="180">
        <f t="shared" si="3"/>
        <v>0</v>
      </c>
      <c r="M216"/>
      <c r="N216"/>
      <c r="O216"/>
      <c r="P216"/>
    </row>
    <row r="217" spans="1:16" ht="28.5" hidden="1" customHeight="1">
      <c r="A217" s="182"/>
      <c r="B217" s="20"/>
      <c r="C217" s="16"/>
      <c r="D217" s="18" t="s">
        <v>47</v>
      </c>
      <c r="E217" s="16"/>
      <c r="F217" s="17">
        <v>0</v>
      </c>
      <c r="G217" s="17"/>
      <c r="H217" s="17">
        <v>0</v>
      </c>
      <c r="I217" s="161">
        <v>0</v>
      </c>
      <c r="J217" s="180">
        <f t="shared" si="3"/>
        <v>0</v>
      </c>
    </row>
    <row r="218" spans="1:16" ht="22.5" hidden="1" customHeight="1">
      <c r="A218" s="182"/>
      <c r="B218" s="20"/>
      <c r="C218" s="16"/>
      <c r="D218" s="18" t="s">
        <v>48</v>
      </c>
      <c r="E218" s="16"/>
      <c r="F218" s="17">
        <v>0</v>
      </c>
      <c r="G218" s="17"/>
      <c r="H218" s="17">
        <v>0</v>
      </c>
      <c r="I218" s="161">
        <v>0</v>
      </c>
      <c r="J218" s="180">
        <f t="shared" si="3"/>
        <v>0</v>
      </c>
    </row>
    <row r="219" spans="1:16" ht="30" customHeight="1">
      <c r="A219" s="182"/>
      <c r="B219" s="20"/>
      <c r="C219" s="13">
        <v>213</v>
      </c>
      <c r="D219" s="137" t="s">
        <v>4</v>
      </c>
      <c r="E219" s="13">
        <v>119</v>
      </c>
      <c r="F219" s="160">
        <v>2441981</v>
      </c>
      <c r="G219" s="125">
        <f>-14459.13+-116031.77</f>
        <v>-130490.90000000001</v>
      </c>
      <c r="H219" s="160">
        <v>1185426.71</v>
      </c>
      <c r="I219" s="161">
        <v>0</v>
      </c>
      <c r="J219" s="180">
        <f t="shared" si="3"/>
        <v>1185426.71</v>
      </c>
    </row>
    <row r="220" spans="1:16" ht="27" customHeight="1">
      <c r="A220" s="182"/>
      <c r="B220" s="20"/>
      <c r="C220" s="13">
        <v>221</v>
      </c>
      <c r="D220" s="137" t="s">
        <v>236</v>
      </c>
      <c r="E220" s="13">
        <v>244</v>
      </c>
      <c r="F220" s="161">
        <f>F221+F222</f>
        <v>120000</v>
      </c>
      <c r="G220" s="161"/>
      <c r="H220" s="161">
        <f>H221+H222</f>
        <v>120000</v>
      </c>
      <c r="I220" s="161">
        <v>0</v>
      </c>
      <c r="J220" s="180">
        <f t="shared" si="3"/>
        <v>120000</v>
      </c>
    </row>
    <row r="221" spans="1:16" ht="26.25" customHeight="1">
      <c r="A221" s="182"/>
      <c r="B221" s="20"/>
      <c r="C221" s="16"/>
      <c r="D221" s="18" t="s">
        <v>10</v>
      </c>
      <c r="E221" s="16"/>
      <c r="F221" s="17">
        <v>60000</v>
      </c>
      <c r="G221" s="17"/>
      <c r="H221" s="17">
        <v>60000</v>
      </c>
      <c r="I221" s="14">
        <v>0</v>
      </c>
      <c r="J221" s="468">
        <f t="shared" si="3"/>
        <v>60000</v>
      </c>
    </row>
    <row r="222" spans="1:16" ht="27" customHeight="1">
      <c r="A222" s="182"/>
      <c r="B222" s="20"/>
      <c r="C222" s="16"/>
      <c r="D222" s="18" t="s">
        <v>5</v>
      </c>
      <c r="E222" s="16"/>
      <c r="F222" s="17">
        <v>60000</v>
      </c>
      <c r="G222" s="17"/>
      <c r="H222" s="17">
        <v>60000</v>
      </c>
      <c r="I222" s="14">
        <v>0</v>
      </c>
      <c r="J222" s="468">
        <f t="shared" si="3"/>
        <v>60000</v>
      </c>
    </row>
    <row r="223" spans="1:16" ht="26.25" hidden="1" customHeight="1">
      <c r="A223" s="182"/>
      <c r="B223" s="20"/>
      <c r="C223" s="13">
        <v>222</v>
      </c>
      <c r="D223" s="137" t="s">
        <v>49</v>
      </c>
      <c r="E223" s="13">
        <v>244</v>
      </c>
      <c r="F223" s="161">
        <v>0</v>
      </c>
      <c r="G223" s="161"/>
      <c r="H223" s="161">
        <v>0</v>
      </c>
      <c r="I223" s="161">
        <v>0</v>
      </c>
      <c r="J223" s="180">
        <f t="shared" si="3"/>
        <v>0</v>
      </c>
    </row>
    <row r="224" spans="1:16" ht="26.25" customHeight="1">
      <c r="A224" s="182"/>
      <c r="B224" s="20"/>
      <c r="C224" s="13">
        <v>223</v>
      </c>
      <c r="D224" s="137" t="s">
        <v>232</v>
      </c>
      <c r="E224" s="13">
        <v>244</v>
      </c>
      <c r="F224" s="161">
        <f>F225+F226+F227+F228+F229</f>
        <v>4017173</v>
      </c>
      <c r="G224" s="161"/>
      <c r="H224" s="161">
        <f>H225+H226+H227+H228+H229+H230</f>
        <v>3996375.99</v>
      </c>
      <c r="I224" s="161">
        <v>0</v>
      </c>
      <c r="J224" s="180">
        <f t="shared" si="3"/>
        <v>3996375.99</v>
      </c>
    </row>
    <row r="225" spans="1:13" ht="22.5" customHeight="1">
      <c r="A225" s="182"/>
      <c r="B225" s="20"/>
      <c r="C225" s="13"/>
      <c r="D225" s="18" t="s">
        <v>11</v>
      </c>
      <c r="E225" s="21"/>
      <c r="F225" s="17">
        <v>1133049</v>
      </c>
      <c r="G225" s="17"/>
      <c r="H225" s="17">
        <v>1174072.27</v>
      </c>
      <c r="I225" s="14">
        <v>0</v>
      </c>
      <c r="J225" s="468">
        <f t="shared" si="3"/>
        <v>1174072.27</v>
      </c>
      <c r="K225" s="75"/>
    </row>
    <row r="226" spans="1:13" ht="22.5" customHeight="1">
      <c r="A226" s="182"/>
      <c r="B226" s="20"/>
      <c r="C226" s="13"/>
      <c r="D226" s="18" t="s">
        <v>12</v>
      </c>
      <c r="E226" s="21"/>
      <c r="F226" s="17">
        <v>339727</v>
      </c>
      <c r="G226" s="17"/>
      <c r="H226" s="17">
        <v>325158.24</v>
      </c>
      <c r="I226" s="14">
        <v>0</v>
      </c>
      <c r="J226" s="468">
        <f t="shared" si="3"/>
        <v>325158.24</v>
      </c>
      <c r="K226" s="75"/>
    </row>
    <row r="227" spans="1:13" ht="22.5" customHeight="1">
      <c r="A227" s="182"/>
      <c r="B227" s="20"/>
      <c r="C227" s="13"/>
      <c r="D227" s="18" t="s">
        <v>13</v>
      </c>
      <c r="E227" s="21"/>
      <c r="F227" s="17">
        <v>250277</v>
      </c>
      <c r="G227" s="17"/>
      <c r="H227" s="17">
        <v>276889.32</v>
      </c>
      <c r="I227" s="14">
        <v>0</v>
      </c>
      <c r="J227" s="468">
        <f t="shared" si="3"/>
        <v>276889.32</v>
      </c>
      <c r="K227" s="75"/>
    </row>
    <row r="228" spans="1:13" ht="22.5" customHeight="1">
      <c r="A228" s="182"/>
      <c r="B228" s="20"/>
      <c r="C228" s="13"/>
      <c r="D228" s="18" t="s">
        <v>14</v>
      </c>
      <c r="E228" s="21"/>
      <c r="F228" s="17">
        <v>393628</v>
      </c>
      <c r="G228" s="17"/>
      <c r="H228" s="17">
        <v>404472.45</v>
      </c>
      <c r="I228" s="14">
        <v>0</v>
      </c>
      <c r="J228" s="468">
        <f t="shared" si="3"/>
        <v>404472.45</v>
      </c>
      <c r="K228" s="75"/>
    </row>
    <row r="229" spans="1:13" ht="22.5" customHeight="1">
      <c r="A229" s="182"/>
      <c r="B229" s="20"/>
      <c r="C229" s="13"/>
      <c r="D229" s="18" t="s">
        <v>15</v>
      </c>
      <c r="E229" s="21"/>
      <c r="F229" s="17">
        <v>1900492</v>
      </c>
      <c r="G229" s="17"/>
      <c r="H229" s="17">
        <v>1770463.71</v>
      </c>
      <c r="I229" s="14">
        <v>0</v>
      </c>
      <c r="J229" s="468">
        <f t="shared" si="3"/>
        <v>1770463.71</v>
      </c>
      <c r="K229" s="75"/>
    </row>
    <row r="230" spans="1:13" ht="22.5" customHeight="1">
      <c r="A230" s="182"/>
      <c r="B230" s="20"/>
      <c r="C230" s="13"/>
      <c r="D230" s="18" t="s">
        <v>269</v>
      </c>
      <c r="E230" s="21"/>
      <c r="F230" s="17"/>
      <c r="G230" s="17"/>
      <c r="H230" s="17">
        <v>45320</v>
      </c>
      <c r="I230" s="14">
        <v>0</v>
      </c>
      <c r="J230" s="468">
        <f t="shared" si="3"/>
        <v>45320</v>
      </c>
      <c r="K230" s="75"/>
    </row>
    <row r="231" spans="1:13" ht="28.5" customHeight="1">
      <c r="A231" s="182"/>
      <c r="B231" s="20"/>
      <c r="C231" s="22">
        <v>225</v>
      </c>
      <c r="D231" s="137" t="s">
        <v>6</v>
      </c>
      <c r="E231" s="22">
        <v>244</v>
      </c>
      <c r="F231" s="160">
        <f>F232+F233+F234+F236+F237+F238+F239+F240+F241+F242+F243+F244+F246+F247+F248+F249+F250+F251+F252+F253+F254+F255</f>
        <v>939217</v>
      </c>
      <c r="G231" s="160"/>
      <c r="H231" s="160">
        <f>SUM(H232:H265)</f>
        <v>1386259.52</v>
      </c>
      <c r="I231" s="161">
        <f>SUM(I232:I265)</f>
        <v>0</v>
      </c>
      <c r="J231" s="180">
        <f>H231+I231</f>
        <v>1386259.52</v>
      </c>
    </row>
    <row r="232" spans="1:13" ht="52.5" customHeight="1">
      <c r="A232" s="182"/>
      <c r="B232" s="20"/>
      <c r="C232" s="22"/>
      <c r="D232" s="18" t="s">
        <v>33</v>
      </c>
      <c r="E232" s="16"/>
      <c r="F232" s="23">
        <v>45320</v>
      </c>
      <c r="G232" s="23"/>
      <c r="H232" s="23">
        <v>45320</v>
      </c>
      <c r="I232" s="14">
        <v>0</v>
      </c>
      <c r="J232" s="468">
        <f t="shared" si="3"/>
        <v>45320</v>
      </c>
    </row>
    <row r="233" spans="1:13" ht="43.5" hidden="1" customHeight="1">
      <c r="A233" s="182"/>
      <c r="B233" s="20"/>
      <c r="C233" s="22"/>
      <c r="D233" s="18" t="s">
        <v>34</v>
      </c>
      <c r="E233" s="16"/>
      <c r="F233" s="23">
        <v>0</v>
      </c>
      <c r="G233" s="23"/>
      <c r="H233" s="23">
        <v>0</v>
      </c>
      <c r="I233" s="14">
        <v>0</v>
      </c>
      <c r="J233" s="468">
        <f t="shared" si="3"/>
        <v>0</v>
      </c>
    </row>
    <row r="234" spans="1:13" ht="43.5" customHeight="1">
      <c r="A234" s="182"/>
      <c r="B234" s="20"/>
      <c r="C234" s="22"/>
      <c r="D234" s="18" t="s">
        <v>35</v>
      </c>
      <c r="E234" s="16"/>
      <c r="F234" s="23">
        <v>65180</v>
      </c>
      <c r="G234" s="23"/>
      <c r="H234" s="23">
        <v>55760.68</v>
      </c>
      <c r="I234" s="14">
        <v>0</v>
      </c>
      <c r="J234" s="468">
        <f t="shared" si="3"/>
        <v>55760.68</v>
      </c>
    </row>
    <row r="235" spans="1:13" ht="43.5" customHeight="1">
      <c r="A235" s="182"/>
      <c r="B235" s="20"/>
      <c r="C235" s="22"/>
      <c r="D235" s="18" t="s">
        <v>218</v>
      </c>
      <c r="E235" s="16"/>
      <c r="F235" s="23"/>
      <c r="G235" s="23"/>
      <c r="H235" s="23">
        <v>16582.29</v>
      </c>
      <c r="I235" s="14">
        <v>0</v>
      </c>
      <c r="J235" s="468">
        <f t="shared" si="3"/>
        <v>16582.29</v>
      </c>
    </row>
    <row r="236" spans="1:13" ht="63.75" customHeight="1">
      <c r="A236" s="182"/>
      <c r="B236" s="20"/>
      <c r="C236" s="22"/>
      <c r="D236" s="18" t="s">
        <v>63</v>
      </c>
      <c r="E236" s="16"/>
      <c r="F236" s="23">
        <v>69300</v>
      </c>
      <c r="G236" s="23"/>
      <c r="H236" s="23">
        <v>69300</v>
      </c>
      <c r="I236" s="14">
        <v>0</v>
      </c>
      <c r="J236" s="468">
        <f t="shared" si="3"/>
        <v>69300</v>
      </c>
    </row>
    <row r="237" spans="1:13" ht="43.5" customHeight="1">
      <c r="A237" s="182"/>
      <c r="B237" s="20"/>
      <c r="C237" s="22"/>
      <c r="D237" s="18" t="s">
        <v>64</v>
      </c>
      <c r="E237" s="16"/>
      <c r="F237" s="23">
        <v>72200</v>
      </c>
      <c r="G237" s="23"/>
      <c r="H237" s="23">
        <v>102631.29</v>
      </c>
      <c r="I237" s="14">
        <v>0</v>
      </c>
      <c r="J237" s="468">
        <f t="shared" si="3"/>
        <v>102631.29</v>
      </c>
    </row>
    <row r="238" spans="1:13" ht="43.5" customHeight="1">
      <c r="A238" s="182"/>
      <c r="B238" s="20"/>
      <c r="C238" s="22"/>
      <c r="D238" s="18" t="s">
        <v>65</v>
      </c>
      <c r="E238" s="16"/>
      <c r="F238" s="23">
        <v>16800</v>
      </c>
      <c r="G238" s="23"/>
      <c r="H238" s="23">
        <v>16800</v>
      </c>
      <c r="I238" s="14">
        <v>0</v>
      </c>
      <c r="J238" s="468">
        <f t="shared" si="3"/>
        <v>16800</v>
      </c>
    </row>
    <row r="239" spans="1:13" ht="43.5" customHeight="1">
      <c r="A239" s="182"/>
      <c r="B239" s="20"/>
      <c r="C239" s="22"/>
      <c r="D239" s="18" t="s">
        <v>66</v>
      </c>
      <c r="E239" s="16"/>
      <c r="F239" s="23">
        <v>100000</v>
      </c>
      <c r="G239" s="23"/>
      <c r="H239" s="23">
        <v>100000</v>
      </c>
      <c r="I239" s="14">
        <v>0</v>
      </c>
      <c r="J239" s="468">
        <f t="shared" si="3"/>
        <v>100000</v>
      </c>
    </row>
    <row r="240" spans="1:13" ht="25.5" customHeight="1">
      <c r="A240" s="182"/>
      <c r="B240" s="20"/>
      <c r="C240" s="22"/>
      <c r="D240" s="18" t="s">
        <v>116</v>
      </c>
      <c r="E240" s="16"/>
      <c r="F240" s="17">
        <v>27112</v>
      </c>
      <c r="G240" s="17"/>
      <c r="H240" s="17">
        <v>46392</v>
      </c>
      <c r="I240" s="14">
        <v>0</v>
      </c>
      <c r="J240" s="468">
        <f t="shared" si="3"/>
        <v>46392</v>
      </c>
      <c r="M240" t="s">
        <v>196</v>
      </c>
    </row>
    <row r="241" spans="1:11" ht="43.5" customHeight="1">
      <c r="A241" s="182"/>
      <c r="B241" s="20"/>
      <c r="C241" s="22"/>
      <c r="D241" s="18" t="s">
        <v>58</v>
      </c>
      <c r="E241" s="16"/>
      <c r="F241" s="17">
        <v>235000</v>
      </c>
      <c r="G241" s="17"/>
      <c r="H241" s="17">
        <v>216460.63</v>
      </c>
      <c r="I241" s="14">
        <v>0</v>
      </c>
      <c r="J241" s="468">
        <f t="shared" si="3"/>
        <v>216460.63</v>
      </c>
    </row>
    <row r="242" spans="1:11" ht="30" customHeight="1">
      <c r="A242" s="182"/>
      <c r="B242" s="20"/>
      <c r="C242" s="22"/>
      <c r="D242" s="18" t="s">
        <v>19</v>
      </c>
      <c r="E242" s="16"/>
      <c r="F242" s="17">
        <v>75000</v>
      </c>
      <c r="G242" s="17"/>
      <c r="H242" s="17">
        <v>69338.740000000005</v>
      </c>
      <c r="I242" s="14">
        <v>0</v>
      </c>
      <c r="J242" s="468">
        <f t="shared" si="3"/>
        <v>69338.740000000005</v>
      </c>
    </row>
    <row r="243" spans="1:11" ht="30.75" hidden="1" customHeight="1">
      <c r="A243" s="182"/>
      <c r="B243" s="20"/>
      <c r="C243" s="22"/>
      <c r="D243" s="18" t="s">
        <v>23</v>
      </c>
      <c r="E243" s="16"/>
      <c r="F243" s="17">
        <v>12312</v>
      </c>
      <c r="G243" s="17"/>
      <c r="H243" s="17">
        <v>0</v>
      </c>
      <c r="I243" s="14">
        <v>0</v>
      </c>
      <c r="J243" s="468">
        <f t="shared" si="3"/>
        <v>0</v>
      </c>
    </row>
    <row r="244" spans="1:11" ht="26.25" hidden="1" customHeight="1">
      <c r="A244" s="182"/>
      <c r="B244" s="20"/>
      <c r="C244" s="22"/>
      <c r="D244" s="18" t="s">
        <v>22</v>
      </c>
      <c r="E244" s="16"/>
      <c r="F244" s="17">
        <v>99000</v>
      </c>
      <c r="G244" s="17"/>
      <c r="H244" s="14">
        <v>0</v>
      </c>
      <c r="I244" s="14">
        <v>0</v>
      </c>
      <c r="J244" s="468">
        <f t="shared" si="3"/>
        <v>0</v>
      </c>
      <c r="K244" s="119"/>
    </row>
    <row r="245" spans="1:11" ht="26.25" hidden="1" customHeight="1">
      <c r="A245" s="182"/>
      <c r="B245" s="20"/>
      <c r="C245" s="22"/>
      <c r="D245" s="18" t="s">
        <v>136</v>
      </c>
      <c r="E245" s="16"/>
      <c r="F245" s="17"/>
      <c r="G245" s="17"/>
      <c r="H245" s="14">
        <v>0</v>
      </c>
      <c r="I245" s="14">
        <v>0</v>
      </c>
      <c r="J245" s="468">
        <f t="shared" si="3"/>
        <v>0</v>
      </c>
      <c r="K245" s="132"/>
    </row>
    <row r="246" spans="1:11" ht="43.5" customHeight="1">
      <c r="A246" s="182"/>
      <c r="B246" s="20"/>
      <c r="C246" s="22"/>
      <c r="D246" s="18" t="s">
        <v>24</v>
      </c>
      <c r="E246" s="16"/>
      <c r="F246" s="23">
        <v>30000</v>
      </c>
      <c r="G246" s="23"/>
      <c r="H246" s="23">
        <v>9567</v>
      </c>
      <c r="I246" s="14">
        <v>0</v>
      </c>
      <c r="J246" s="468">
        <f t="shared" si="3"/>
        <v>9567</v>
      </c>
    </row>
    <row r="247" spans="1:11" ht="28.5" customHeight="1">
      <c r="A247" s="182"/>
      <c r="B247" s="20"/>
      <c r="C247" s="22"/>
      <c r="D247" s="18" t="s">
        <v>25</v>
      </c>
      <c r="E247" s="16"/>
      <c r="F247" s="23">
        <v>23693</v>
      </c>
      <c r="G247" s="23"/>
      <c r="H247" s="23">
        <v>3713</v>
      </c>
      <c r="I247" s="14">
        <v>0</v>
      </c>
      <c r="J247" s="468">
        <f t="shared" si="3"/>
        <v>3713</v>
      </c>
    </row>
    <row r="248" spans="1:11" ht="28.5" customHeight="1">
      <c r="A248" s="182"/>
      <c r="B248" s="20"/>
      <c r="C248" s="22"/>
      <c r="D248" s="18" t="s">
        <v>26</v>
      </c>
      <c r="E248" s="16"/>
      <c r="F248" s="17">
        <v>10800</v>
      </c>
      <c r="G248" s="17"/>
      <c r="H248" s="17">
        <v>10800</v>
      </c>
      <c r="I248" s="14">
        <v>0</v>
      </c>
      <c r="J248" s="468">
        <f t="shared" si="3"/>
        <v>10800</v>
      </c>
    </row>
    <row r="249" spans="1:11" ht="29.25" customHeight="1">
      <c r="A249" s="182"/>
      <c r="B249" s="20"/>
      <c r="C249" s="22"/>
      <c r="D249" s="18" t="s">
        <v>27</v>
      </c>
      <c r="E249" s="16"/>
      <c r="F249" s="17">
        <v>24000</v>
      </c>
      <c r="G249" s="17"/>
      <c r="H249" s="17">
        <v>24000</v>
      </c>
      <c r="I249" s="14">
        <v>0</v>
      </c>
      <c r="J249" s="468">
        <f t="shared" si="3"/>
        <v>24000</v>
      </c>
    </row>
    <row r="250" spans="1:11" ht="43.5" hidden="1" customHeight="1">
      <c r="A250" s="182"/>
      <c r="B250" s="20"/>
      <c r="C250" s="22"/>
      <c r="D250" s="18" t="s">
        <v>55</v>
      </c>
      <c r="E250" s="16"/>
      <c r="F250" s="17">
        <v>0</v>
      </c>
      <c r="G250" s="17"/>
      <c r="H250" s="17">
        <v>0</v>
      </c>
      <c r="I250" s="14">
        <v>0</v>
      </c>
      <c r="J250" s="468">
        <f t="shared" si="3"/>
        <v>0</v>
      </c>
    </row>
    <row r="251" spans="1:11" ht="26.25" customHeight="1">
      <c r="A251" s="182"/>
      <c r="B251" s="20"/>
      <c r="C251" s="22"/>
      <c r="D251" s="18" t="s">
        <v>51</v>
      </c>
      <c r="E251" s="16"/>
      <c r="F251" s="17">
        <v>8000</v>
      </c>
      <c r="G251" s="17"/>
      <c r="H251" s="17">
        <v>8000</v>
      </c>
      <c r="I251" s="14">
        <v>0</v>
      </c>
      <c r="J251" s="468">
        <f t="shared" si="3"/>
        <v>8000</v>
      </c>
    </row>
    <row r="252" spans="1:11" ht="31.5" customHeight="1">
      <c r="A252" s="182"/>
      <c r="B252" s="20"/>
      <c r="C252" s="22"/>
      <c r="D252" s="18" t="s">
        <v>37</v>
      </c>
      <c r="E252" s="16"/>
      <c r="F252" s="17">
        <v>8500</v>
      </c>
      <c r="G252" s="17"/>
      <c r="H252" s="17">
        <v>8500</v>
      </c>
      <c r="I252" s="14">
        <v>0</v>
      </c>
      <c r="J252" s="468">
        <f t="shared" si="3"/>
        <v>8500</v>
      </c>
    </row>
    <row r="253" spans="1:11" ht="43.5" customHeight="1">
      <c r="A253" s="182"/>
      <c r="B253" s="20"/>
      <c r="C253" s="22"/>
      <c r="D253" s="18" t="s">
        <v>38</v>
      </c>
      <c r="E253" s="16"/>
      <c r="F253" s="17">
        <v>8000</v>
      </c>
      <c r="G253" s="17"/>
      <c r="H253" s="17">
        <v>8000</v>
      </c>
      <c r="I253" s="14">
        <v>0</v>
      </c>
      <c r="J253" s="468">
        <f t="shared" si="3"/>
        <v>8000</v>
      </c>
    </row>
    <row r="254" spans="1:11" ht="28.5" customHeight="1">
      <c r="A254" s="182"/>
      <c r="B254" s="20"/>
      <c r="C254" s="22"/>
      <c r="D254" s="18" t="s">
        <v>39</v>
      </c>
      <c r="E254" s="16"/>
      <c r="F254" s="17">
        <v>4200</v>
      </c>
      <c r="G254" s="17"/>
      <c r="H254" s="17">
        <v>4200</v>
      </c>
      <c r="I254" s="14">
        <v>0</v>
      </c>
      <c r="J254" s="468">
        <f t="shared" si="3"/>
        <v>4200</v>
      </c>
    </row>
    <row r="255" spans="1:11" ht="28.5" customHeight="1">
      <c r="A255" s="182"/>
      <c r="B255" s="20"/>
      <c r="C255" s="22"/>
      <c r="D255" s="18" t="s">
        <v>40</v>
      </c>
      <c r="E255" s="16"/>
      <c r="F255" s="17">
        <v>4800</v>
      </c>
      <c r="G255" s="17"/>
      <c r="H255" s="17">
        <v>4800</v>
      </c>
      <c r="I255" s="14">
        <v>0</v>
      </c>
      <c r="J255" s="468">
        <f t="shared" si="3"/>
        <v>4800</v>
      </c>
    </row>
    <row r="256" spans="1:11" ht="28.5" hidden="1" customHeight="1">
      <c r="A256" s="182"/>
      <c r="B256" s="20"/>
      <c r="C256" s="22"/>
      <c r="D256" s="18" t="s">
        <v>160</v>
      </c>
      <c r="E256" s="16"/>
      <c r="F256" s="17"/>
      <c r="G256" s="17"/>
      <c r="H256" s="17">
        <v>0</v>
      </c>
      <c r="I256" s="14">
        <v>0</v>
      </c>
      <c r="J256" s="468">
        <f t="shared" si="3"/>
        <v>0</v>
      </c>
    </row>
    <row r="257" spans="1:11" ht="3" hidden="1" customHeight="1">
      <c r="A257" s="182"/>
      <c r="B257" s="20"/>
      <c r="C257" s="22"/>
      <c r="D257" s="18" t="s">
        <v>159</v>
      </c>
      <c r="E257" s="16"/>
      <c r="F257" s="17"/>
      <c r="G257" s="17"/>
      <c r="H257" s="17">
        <v>0</v>
      </c>
      <c r="I257" s="14">
        <v>0</v>
      </c>
      <c r="J257" s="468">
        <f t="shared" si="3"/>
        <v>0</v>
      </c>
    </row>
    <row r="258" spans="1:11" ht="28.5" hidden="1" customHeight="1">
      <c r="A258" s="182"/>
      <c r="B258" s="20"/>
      <c r="C258" s="22"/>
      <c r="D258" s="18" t="s">
        <v>186</v>
      </c>
      <c r="E258" s="16"/>
      <c r="F258" s="17"/>
      <c r="G258" s="17"/>
      <c r="H258" s="17"/>
      <c r="I258" s="14">
        <v>0</v>
      </c>
      <c r="J258" s="468">
        <f t="shared" si="3"/>
        <v>0</v>
      </c>
    </row>
    <row r="259" spans="1:11" ht="28.5" hidden="1" customHeight="1">
      <c r="A259" s="182"/>
      <c r="B259" s="20"/>
      <c r="C259" s="22"/>
      <c r="D259" s="18" t="s">
        <v>195</v>
      </c>
      <c r="E259" s="16"/>
      <c r="F259" s="17"/>
      <c r="G259" s="17"/>
      <c r="H259" s="17"/>
      <c r="I259" s="14">
        <v>0</v>
      </c>
      <c r="J259" s="468">
        <f t="shared" si="3"/>
        <v>0</v>
      </c>
    </row>
    <row r="260" spans="1:11" ht="40.5" hidden="1" customHeight="1">
      <c r="A260" s="182"/>
      <c r="B260" s="20"/>
      <c r="C260" s="22"/>
      <c r="D260" s="18" t="s">
        <v>213</v>
      </c>
      <c r="E260" s="16"/>
      <c r="F260" s="17"/>
      <c r="G260" s="17"/>
      <c r="H260" s="17">
        <v>0</v>
      </c>
      <c r="I260" s="14">
        <v>0</v>
      </c>
      <c r="J260" s="468">
        <f t="shared" si="3"/>
        <v>0</v>
      </c>
    </row>
    <row r="261" spans="1:11" ht="40.5" customHeight="1">
      <c r="A261" s="182"/>
      <c r="B261" s="20"/>
      <c r="C261" s="22"/>
      <c r="D261" s="18" t="s">
        <v>271</v>
      </c>
      <c r="E261" s="16"/>
      <c r="F261" s="17"/>
      <c r="G261" s="17"/>
      <c r="H261" s="17">
        <v>24000</v>
      </c>
      <c r="I261" s="14">
        <v>0</v>
      </c>
      <c r="J261" s="468">
        <f t="shared" si="3"/>
        <v>24000</v>
      </c>
    </row>
    <row r="262" spans="1:11" ht="40.5" customHeight="1">
      <c r="A262" s="182"/>
      <c r="B262" s="20"/>
      <c r="C262" s="22"/>
      <c r="D262" s="18" t="s">
        <v>272</v>
      </c>
      <c r="E262" s="16"/>
      <c r="F262" s="17"/>
      <c r="G262" s="17"/>
      <c r="H262" s="17">
        <v>52445</v>
      </c>
      <c r="I262" s="14">
        <v>0</v>
      </c>
      <c r="J262" s="468">
        <f t="shared" si="3"/>
        <v>52445</v>
      </c>
    </row>
    <row r="263" spans="1:11" ht="40.5" customHeight="1">
      <c r="A263" s="182"/>
      <c r="B263" s="20"/>
      <c r="C263" s="22"/>
      <c r="D263" s="18" t="s">
        <v>273</v>
      </c>
      <c r="E263" s="16"/>
      <c r="F263" s="17"/>
      <c r="G263" s="17"/>
      <c r="H263" s="17">
        <v>454845.89</v>
      </c>
      <c r="I263" s="14">
        <v>0</v>
      </c>
      <c r="J263" s="468">
        <f t="shared" si="3"/>
        <v>454845.89</v>
      </c>
    </row>
    <row r="264" spans="1:11" ht="40.5" customHeight="1">
      <c r="A264" s="182"/>
      <c r="B264" s="20"/>
      <c r="C264" s="494"/>
      <c r="D264" s="18" t="s">
        <v>296</v>
      </c>
      <c r="E264" s="16"/>
      <c r="F264" s="17"/>
      <c r="G264" s="17"/>
      <c r="H264" s="17">
        <v>19935</v>
      </c>
      <c r="I264" s="14">
        <v>0</v>
      </c>
      <c r="J264" s="468">
        <f t="shared" si="3"/>
        <v>19935</v>
      </c>
    </row>
    <row r="265" spans="1:11" ht="40.5" customHeight="1">
      <c r="A265" s="182"/>
      <c r="B265" s="20"/>
      <c r="C265" s="494"/>
      <c r="D265" s="18" t="s">
        <v>297</v>
      </c>
      <c r="E265" s="16"/>
      <c r="F265" s="17"/>
      <c r="G265" s="17"/>
      <c r="H265" s="17">
        <v>14868</v>
      </c>
      <c r="I265" s="14">
        <v>0</v>
      </c>
      <c r="J265" s="468">
        <f t="shared" si="3"/>
        <v>14868</v>
      </c>
    </row>
    <row r="266" spans="1:11" ht="31.5" customHeight="1">
      <c r="A266" s="182"/>
      <c r="B266" s="20"/>
      <c r="C266" s="22">
        <v>226</v>
      </c>
      <c r="D266" s="137" t="s">
        <v>89</v>
      </c>
      <c r="E266" s="22">
        <v>244</v>
      </c>
      <c r="F266" s="110">
        <f>F267+F268+F269+F270+F271+F272+F273+F274+F275+F276+F277+F278+F281+F282</f>
        <v>447835</v>
      </c>
      <c r="G266" s="126">
        <f>G267+G268+G269+G270+G271+G272+G273+G274+G275+G276+G277+G278+G281+G282</f>
        <v>0</v>
      </c>
      <c r="H266" s="136">
        <v>319480</v>
      </c>
      <c r="I266" s="160">
        <f>I300</f>
        <v>0</v>
      </c>
      <c r="J266" s="532">
        <f t="shared" si="3"/>
        <v>319480</v>
      </c>
    </row>
    <row r="267" spans="1:11" ht="42" customHeight="1">
      <c r="A267" s="182"/>
      <c r="B267" s="20"/>
      <c r="C267" s="22"/>
      <c r="D267" s="18" t="s">
        <v>20</v>
      </c>
      <c r="E267" s="16"/>
      <c r="F267" s="17">
        <v>194355</v>
      </c>
      <c r="G267" s="17">
        <v>0</v>
      </c>
      <c r="H267" s="17">
        <v>100000</v>
      </c>
      <c r="I267" s="14">
        <v>0</v>
      </c>
      <c r="J267" s="468">
        <f t="shared" si="3"/>
        <v>100000</v>
      </c>
      <c r="K267" s="132"/>
    </row>
    <row r="268" spans="1:11" ht="32.25" hidden="1" customHeight="1">
      <c r="A268" s="182"/>
      <c r="B268" s="20"/>
      <c r="C268" s="22"/>
      <c r="D268" s="18" t="s">
        <v>16</v>
      </c>
      <c r="E268" s="16"/>
      <c r="F268" s="17">
        <v>30000</v>
      </c>
      <c r="G268" s="17"/>
      <c r="H268" s="17">
        <v>0</v>
      </c>
      <c r="I268" s="14">
        <v>0</v>
      </c>
      <c r="J268" s="468">
        <f t="shared" si="3"/>
        <v>0</v>
      </c>
    </row>
    <row r="269" spans="1:11" ht="41.25" hidden="1" customHeight="1">
      <c r="A269" s="182"/>
      <c r="B269" s="20"/>
      <c r="C269" s="22"/>
      <c r="D269" s="18" t="s">
        <v>56</v>
      </c>
      <c r="E269" s="16"/>
      <c r="F269" s="23">
        <v>18000</v>
      </c>
      <c r="G269" s="23"/>
      <c r="H269" s="23">
        <v>0</v>
      </c>
      <c r="I269" s="14">
        <v>0</v>
      </c>
      <c r="J269" s="468">
        <f t="shared" si="3"/>
        <v>0</v>
      </c>
    </row>
    <row r="270" spans="1:11" ht="41.25" hidden="1" customHeight="1">
      <c r="A270" s="182"/>
      <c r="B270" s="20"/>
      <c r="C270" s="22"/>
      <c r="D270" s="18" t="s">
        <v>28</v>
      </c>
      <c r="E270" s="16"/>
      <c r="F270" s="23">
        <v>0</v>
      </c>
      <c r="G270" s="23"/>
      <c r="H270" s="23">
        <v>0</v>
      </c>
      <c r="I270" s="14">
        <v>0</v>
      </c>
      <c r="J270" s="468">
        <f t="shared" si="3"/>
        <v>0</v>
      </c>
    </row>
    <row r="271" spans="1:11" ht="41.25" hidden="1" customHeight="1">
      <c r="A271" s="182"/>
      <c r="B271" s="20"/>
      <c r="C271" s="22"/>
      <c r="D271" s="18" t="s">
        <v>29</v>
      </c>
      <c r="E271" s="16"/>
      <c r="F271" s="23">
        <v>10000</v>
      </c>
      <c r="G271" s="23"/>
      <c r="H271" s="23">
        <v>0</v>
      </c>
      <c r="I271" s="14">
        <v>0</v>
      </c>
      <c r="J271" s="468">
        <f t="shared" si="3"/>
        <v>0</v>
      </c>
    </row>
    <row r="272" spans="1:11" ht="26.25" hidden="1" customHeight="1">
      <c r="A272" s="182"/>
      <c r="B272" s="20"/>
      <c r="C272" s="22"/>
      <c r="D272" s="18" t="s">
        <v>30</v>
      </c>
      <c r="E272" s="16"/>
      <c r="F272" s="17">
        <v>20000</v>
      </c>
      <c r="G272" s="17"/>
      <c r="H272" s="17">
        <v>0</v>
      </c>
      <c r="I272" s="14">
        <v>0</v>
      </c>
      <c r="J272" s="468">
        <f t="shared" si="3"/>
        <v>0</v>
      </c>
    </row>
    <row r="273" spans="1:10" ht="26.25" customHeight="1">
      <c r="A273" s="182"/>
      <c r="B273" s="20"/>
      <c r="C273" s="22"/>
      <c r="D273" s="18" t="s">
        <v>31</v>
      </c>
      <c r="E273" s="16"/>
      <c r="F273" s="17">
        <v>90000</v>
      </c>
      <c r="G273" s="17"/>
      <c r="H273" s="17">
        <v>92000</v>
      </c>
      <c r="I273" s="14">
        <v>0</v>
      </c>
      <c r="J273" s="468">
        <f t="shared" si="3"/>
        <v>92000</v>
      </c>
    </row>
    <row r="274" spans="1:10" ht="24" hidden="1" customHeight="1">
      <c r="A274" s="182"/>
      <c r="B274" s="20"/>
      <c r="C274" s="22"/>
      <c r="D274" s="18" t="s">
        <v>36</v>
      </c>
      <c r="E274" s="16"/>
      <c r="F274" s="17">
        <v>36000</v>
      </c>
      <c r="G274" s="17"/>
      <c r="H274" s="17">
        <v>0</v>
      </c>
      <c r="I274" s="14">
        <v>0</v>
      </c>
      <c r="J274" s="468">
        <f t="shared" si="3"/>
        <v>0</v>
      </c>
    </row>
    <row r="275" spans="1:10" ht="41.25" hidden="1" customHeight="1">
      <c r="A275" s="182"/>
      <c r="B275" s="20"/>
      <c r="C275" s="22"/>
      <c r="D275" s="24" t="s">
        <v>67</v>
      </c>
      <c r="E275" s="16"/>
      <c r="F275" s="23">
        <v>36000</v>
      </c>
      <c r="G275" s="23">
        <v>0</v>
      </c>
      <c r="H275" s="23">
        <v>0</v>
      </c>
      <c r="I275" s="14">
        <v>0</v>
      </c>
      <c r="J275" s="468">
        <f t="shared" si="3"/>
        <v>0</v>
      </c>
    </row>
    <row r="276" spans="1:10" ht="40.5" customHeight="1">
      <c r="A276" s="182"/>
      <c r="B276" s="20"/>
      <c r="C276" s="22"/>
      <c r="D276" s="24" t="s">
        <v>41</v>
      </c>
      <c r="E276" s="16"/>
      <c r="F276" s="17">
        <v>7480</v>
      </c>
      <c r="G276" s="17"/>
      <c r="H276" s="17">
        <v>7480</v>
      </c>
      <c r="I276" s="14">
        <v>0</v>
      </c>
      <c r="J276" s="468">
        <f t="shared" si="3"/>
        <v>7480</v>
      </c>
    </row>
    <row r="277" spans="1:10" ht="26.25" hidden="1" customHeight="1">
      <c r="A277" s="182"/>
      <c r="B277" s="20"/>
      <c r="C277" s="22"/>
      <c r="D277" s="24" t="s">
        <v>42</v>
      </c>
      <c r="E277" s="16"/>
      <c r="F277" s="17">
        <v>3000</v>
      </c>
      <c r="G277" s="17"/>
      <c r="H277" s="17">
        <v>0</v>
      </c>
      <c r="I277" s="14">
        <v>0</v>
      </c>
      <c r="J277" s="468">
        <f t="shared" ref="J277:J396" si="4">H277+I277</f>
        <v>0</v>
      </c>
    </row>
    <row r="278" spans="1:10" ht="27.75" customHeight="1">
      <c r="A278" s="182"/>
      <c r="B278" s="20"/>
      <c r="C278" s="22"/>
      <c r="D278" s="24" t="s">
        <v>43</v>
      </c>
      <c r="E278" s="16"/>
      <c r="F278" s="17">
        <v>3000</v>
      </c>
      <c r="G278" s="17"/>
      <c r="H278" s="17">
        <v>3000</v>
      </c>
      <c r="I278" s="14">
        <v>0</v>
      </c>
      <c r="J278" s="468">
        <f t="shared" si="4"/>
        <v>3000</v>
      </c>
    </row>
    <row r="279" spans="1:10" ht="27.75" customHeight="1">
      <c r="A279" s="182"/>
      <c r="B279" s="20"/>
      <c r="C279" s="22"/>
      <c r="D279" s="24" t="s">
        <v>131</v>
      </c>
      <c r="E279" s="16"/>
      <c r="F279" s="17"/>
      <c r="G279" s="17"/>
      <c r="H279" s="17">
        <v>34980</v>
      </c>
      <c r="I279" s="14">
        <v>0</v>
      </c>
      <c r="J279" s="468">
        <f t="shared" si="4"/>
        <v>34980</v>
      </c>
    </row>
    <row r="280" spans="1:10" ht="26.25" customHeight="1">
      <c r="A280" s="182"/>
      <c r="B280" s="20"/>
      <c r="C280" s="22"/>
      <c r="D280" s="24" t="s">
        <v>132</v>
      </c>
      <c r="E280" s="16"/>
      <c r="F280" s="17"/>
      <c r="G280" s="17"/>
      <c r="H280" s="17">
        <v>15600</v>
      </c>
      <c r="I280" s="14">
        <v>0</v>
      </c>
      <c r="J280" s="468">
        <f t="shared" si="4"/>
        <v>15600</v>
      </c>
    </row>
    <row r="281" spans="1:10" ht="24.75" hidden="1" customHeight="1">
      <c r="A281" s="182"/>
      <c r="B281" s="20"/>
      <c r="C281" s="13"/>
      <c r="D281" s="25" t="s">
        <v>138</v>
      </c>
      <c r="E281" s="21"/>
      <c r="F281" s="19">
        <v>0</v>
      </c>
      <c r="G281" s="19"/>
      <c r="H281" s="19">
        <v>0</v>
      </c>
      <c r="I281" s="14">
        <v>0</v>
      </c>
      <c r="J281" s="468">
        <f t="shared" si="4"/>
        <v>0</v>
      </c>
    </row>
    <row r="282" spans="1:10" ht="24" hidden="1" customHeight="1">
      <c r="A282" s="182"/>
      <c r="B282" s="20"/>
      <c r="C282" s="22"/>
      <c r="D282" s="24" t="s">
        <v>137</v>
      </c>
      <c r="E282" s="16"/>
      <c r="F282" s="17">
        <v>0</v>
      </c>
      <c r="G282" s="17"/>
      <c r="H282" s="17">
        <v>0</v>
      </c>
      <c r="I282" s="14">
        <v>0</v>
      </c>
      <c r="J282" s="468">
        <f t="shared" si="4"/>
        <v>0</v>
      </c>
    </row>
    <row r="283" spans="1:10" ht="24" customHeight="1">
      <c r="A283" s="182"/>
      <c r="B283" s="20"/>
      <c r="C283" s="22"/>
      <c r="D283" s="24" t="s">
        <v>161</v>
      </c>
      <c r="E283" s="16"/>
      <c r="F283" s="17"/>
      <c r="G283" s="17"/>
      <c r="H283" s="17">
        <v>2400</v>
      </c>
      <c r="I283" s="14">
        <v>0</v>
      </c>
      <c r="J283" s="468">
        <f t="shared" si="4"/>
        <v>2400</v>
      </c>
    </row>
    <row r="284" spans="1:10" ht="66" customHeight="1">
      <c r="A284" s="182"/>
      <c r="B284" s="20"/>
      <c r="C284" s="22"/>
      <c r="D284" s="24" t="s">
        <v>199</v>
      </c>
      <c r="E284" s="16"/>
      <c r="F284" s="17"/>
      <c r="G284" s="17"/>
      <c r="H284" s="17">
        <v>15000</v>
      </c>
      <c r="I284" s="14">
        <v>0</v>
      </c>
      <c r="J284" s="468">
        <f t="shared" si="4"/>
        <v>15000</v>
      </c>
    </row>
    <row r="285" spans="1:10" ht="62.25" customHeight="1">
      <c r="A285" s="182"/>
      <c r="B285" s="20"/>
      <c r="C285" s="22"/>
      <c r="D285" s="24" t="s">
        <v>200</v>
      </c>
      <c r="E285" s="16"/>
      <c r="F285" s="17"/>
      <c r="G285" s="17"/>
      <c r="H285" s="17">
        <v>6550</v>
      </c>
      <c r="I285" s="14">
        <v>0</v>
      </c>
      <c r="J285" s="468">
        <f t="shared" si="4"/>
        <v>6550</v>
      </c>
    </row>
    <row r="286" spans="1:10" ht="27" customHeight="1">
      <c r="A286" s="182"/>
      <c r="B286" s="20"/>
      <c r="C286" s="22"/>
      <c r="D286" s="24" t="s">
        <v>208</v>
      </c>
      <c r="E286" s="16"/>
      <c r="F286" s="17"/>
      <c r="G286" s="17"/>
      <c r="H286" s="17">
        <v>12447.93</v>
      </c>
      <c r="I286" s="14">
        <v>0</v>
      </c>
      <c r="J286" s="468">
        <f t="shared" si="4"/>
        <v>12447.93</v>
      </c>
    </row>
    <row r="287" spans="1:10" ht="1.5" hidden="1" customHeight="1">
      <c r="A287" s="182"/>
      <c r="B287" s="20"/>
      <c r="C287" s="22"/>
      <c r="D287" s="24" t="s">
        <v>214</v>
      </c>
      <c r="E287" s="16"/>
      <c r="F287" s="17"/>
      <c r="G287" s="17"/>
      <c r="H287" s="17"/>
      <c r="I287" s="161">
        <v>0</v>
      </c>
      <c r="J287" s="180">
        <f t="shared" si="4"/>
        <v>0</v>
      </c>
    </row>
    <row r="288" spans="1:10" ht="66" hidden="1" customHeight="1">
      <c r="A288" s="182"/>
      <c r="B288" s="20"/>
      <c r="C288" s="22"/>
      <c r="D288" s="24" t="s">
        <v>215</v>
      </c>
      <c r="E288" s="16"/>
      <c r="F288" s="17"/>
      <c r="G288" s="17"/>
      <c r="H288" s="17"/>
      <c r="I288" s="161">
        <v>0</v>
      </c>
      <c r="J288" s="180">
        <f t="shared" si="4"/>
        <v>0</v>
      </c>
    </row>
    <row r="289" spans="1:10" s="138" customFormat="1" ht="24" hidden="1" customHeight="1">
      <c r="A289" s="182"/>
      <c r="B289" s="20"/>
      <c r="C289" s="22">
        <v>227</v>
      </c>
      <c r="D289" s="320" t="s">
        <v>190</v>
      </c>
      <c r="E289" s="22">
        <v>244</v>
      </c>
      <c r="F289" s="112"/>
      <c r="G289" s="112"/>
      <c r="H289" s="112">
        <f>H290+H299</f>
        <v>0</v>
      </c>
      <c r="I289" s="161">
        <v>0</v>
      </c>
      <c r="J289" s="180">
        <f t="shared" si="4"/>
        <v>0</v>
      </c>
    </row>
    <row r="290" spans="1:10" ht="41.25" hidden="1" customHeight="1">
      <c r="A290" s="321"/>
      <c r="B290" s="322"/>
      <c r="C290" s="21"/>
      <c r="D290" s="25" t="s">
        <v>56</v>
      </c>
      <c r="E290" s="21"/>
      <c r="F290" s="14">
        <v>0</v>
      </c>
      <c r="G290" s="34">
        <v>47877.9</v>
      </c>
      <c r="H290" s="19"/>
      <c r="I290" s="161">
        <v>0</v>
      </c>
      <c r="J290" s="180">
        <f t="shared" si="4"/>
        <v>0</v>
      </c>
    </row>
    <row r="291" spans="1:10" ht="41.25" hidden="1" customHeight="1">
      <c r="A291" s="181"/>
      <c r="B291" s="15"/>
      <c r="C291" s="16">
        <v>296</v>
      </c>
      <c r="D291" s="25" t="s">
        <v>72</v>
      </c>
      <c r="E291" s="16"/>
      <c r="F291" s="14">
        <f>F292+F293+F294+F295+F296+F297</f>
        <v>0</v>
      </c>
      <c r="G291" s="14"/>
      <c r="H291" s="14"/>
      <c r="I291" s="161">
        <v>0</v>
      </c>
      <c r="J291" s="180">
        <f t="shared" si="4"/>
        <v>0</v>
      </c>
    </row>
    <row r="292" spans="1:10" ht="42" hidden="1" customHeight="1">
      <c r="A292" s="181"/>
      <c r="B292" s="15"/>
      <c r="C292" s="16"/>
      <c r="D292" s="18" t="s">
        <v>50</v>
      </c>
      <c r="E292" s="16">
        <v>113</v>
      </c>
      <c r="F292" s="23">
        <v>0</v>
      </c>
      <c r="G292" s="23"/>
      <c r="H292" s="23"/>
      <c r="I292" s="161">
        <v>0</v>
      </c>
      <c r="J292" s="180">
        <f t="shared" si="4"/>
        <v>0</v>
      </c>
    </row>
    <row r="293" spans="1:10" ht="41.25" hidden="1" customHeight="1">
      <c r="A293" s="181"/>
      <c r="B293" s="15"/>
      <c r="C293" s="16"/>
      <c r="D293" s="18" t="s">
        <v>17</v>
      </c>
      <c r="E293" s="16">
        <v>853</v>
      </c>
      <c r="F293" s="23">
        <v>0</v>
      </c>
      <c r="G293" s="23"/>
      <c r="H293" s="23"/>
      <c r="I293" s="161">
        <v>0</v>
      </c>
      <c r="J293" s="180">
        <f t="shared" si="4"/>
        <v>0</v>
      </c>
    </row>
    <row r="294" spans="1:10" ht="33.75" hidden="1" customHeight="1">
      <c r="A294" s="181"/>
      <c r="B294" s="15"/>
      <c r="C294" s="16"/>
      <c r="D294" s="18" t="s">
        <v>60</v>
      </c>
      <c r="E294" s="16">
        <v>112</v>
      </c>
      <c r="F294" s="23">
        <v>0</v>
      </c>
      <c r="G294" s="23"/>
      <c r="H294" s="23"/>
      <c r="I294" s="161">
        <v>0</v>
      </c>
      <c r="J294" s="180">
        <f t="shared" si="4"/>
        <v>0</v>
      </c>
    </row>
    <row r="295" spans="1:10" ht="30.75" hidden="1" customHeight="1">
      <c r="A295" s="181"/>
      <c r="B295" s="15"/>
      <c r="C295" s="16"/>
      <c r="D295" s="18" t="s">
        <v>18</v>
      </c>
      <c r="E295" s="16">
        <v>113</v>
      </c>
      <c r="F295" s="23">
        <v>0</v>
      </c>
      <c r="G295" s="23"/>
      <c r="H295" s="23"/>
      <c r="I295" s="161">
        <v>0</v>
      </c>
      <c r="J295" s="180">
        <f t="shared" si="4"/>
        <v>0</v>
      </c>
    </row>
    <row r="296" spans="1:10" ht="43.5" hidden="1" customHeight="1">
      <c r="A296" s="181"/>
      <c r="B296" s="15"/>
      <c r="C296" s="16"/>
      <c r="D296" s="18" t="s">
        <v>21</v>
      </c>
      <c r="E296" s="16">
        <v>244</v>
      </c>
      <c r="F296" s="23">
        <v>0</v>
      </c>
      <c r="G296" s="23"/>
      <c r="H296" s="23"/>
      <c r="I296" s="161">
        <v>0</v>
      </c>
      <c r="J296" s="180">
        <f t="shared" si="4"/>
        <v>0</v>
      </c>
    </row>
    <row r="297" spans="1:10" ht="33.75" hidden="1" customHeight="1">
      <c r="A297" s="181"/>
      <c r="B297" s="15"/>
      <c r="C297" s="16"/>
      <c r="D297" s="18" t="s">
        <v>32</v>
      </c>
      <c r="E297" s="16">
        <v>113</v>
      </c>
      <c r="F297" s="23">
        <v>0</v>
      </c>
      <c r="G297" s="23"/>
      <c r="H297" s="23"/>
      <c r="I297" s="161">
        <v>0</v>
      </c>
      <c r="J297" s="180">
        <f t="shared" si="4"/>
        <v>0</v>
      </c>
    </row>
    <row r="298" spans="1:10" ht="40.5" hidden="1">
      <c r="A298" s="181"/>
      <c r="B298" s="15"/>
      <c r="C298" s="16"/>
      <c r="D298" s="25" t="s">
        <v>73</v>
      </c>
      <c r="E298" s="16"/>
      <c r="F298" s="19" t="e">
        <f>F306+F312+F315+#REF!+#REF!+#REF!+#REF!+#REF!+#REF!</f>
        <v>#REF!</v>
      </c>
      <c r="G298" s="19"/>
      <c r="H298" s="19"/>
      <c r="I298" s="161">
        <v>0</v>
      </c>
      <c r="J298" s="180">
        <f t="shared" si="4"/>
        <v>0</v>
      </c>
    </row>
    <row r="299" spans="1:10" ht="25.5" hidden="1" customHeight="1">
      <c r="A299" s="181"/>
      <c r="B299" s="15"/>
      <c r="C299" s="16"/>
      <c r="D299" s="18" t="s">
        <v>36</v>
      </c>
      <c r="E299" s="16"/>
      <c r="F299" s="19"/>
      <c r="G299" s="19"/>
      <c r="H299" s="19"/>
      <c r="I299" s="161">
        <v>0</v>
      </c>
      <c r="J299" s="180">
        <f t="shared" si="4"/>
        <v>0</v>
      </c>
    </row>
    <row r="300" spans="1:10" ht="58.5" customHeight="1">
      <c r="A300" s="181"/>
      <c r="B300" s="15"/>
      <c r="C300" s="16"/>
      <c r="D300" s="18" t="s">
        <v>302</v>
      </c>
      <c r="E300" s="16">
        <v>244</v>
      </c>
      <c r="F300" s="19"/>
      <c r="G300" s="19"/>
      <c r="H300" s="19">
        <v>50000</v>
      </c>
      <c r="I300" s="161">
        <v>0</v>
      </c>
      <c r="J300" s="180">
        <f>H300+I300</f>
        <v>50000</v>
      </c>
    </row>
    <row r="301" spans="1:10" ht="60.75" customHeight="1">
      <c r="A301" s="181"/>
      <c r="B301" s="15"/>
      <c r="C301" s="492">
        <v>264</v>
      </c>
      <c r="D301" s="117" t="s">
        <v>294</v>
      </c>
      <c r="E301" s="492">
        <v>321</v>
      </c>
      <c r="F301" s="19"/>
      <c r="G301" s="19"/>
      <c r="H301" s="161">
        <v>11015.28</v>
      </c>
      <c r="I301" s="161">
        <v>0</v>
      </c>
      <c r="J301" s="180">
        <f>H301+I301</f>
        <v>11015.28</v>
      </c>
    </row>
    <row r="302" spans="1:10" ht="25.5" customHeight="1">
      <c r="A302" s="182"/>
      <c r="B302" s="20"/>
      <c r="C302" s="13">
        <v>266</v>
      </c>
      <c r="D302" s="137" t="s">
        <v>127</v>
      </c>
      <c r="E302" s="13">
        <v>111</v>
      </c>
      <c r="F302" s="160"/>
      <c r="G302" s="125"/>
      <c r="H302" s="160">
        <v>95000</v>
      </c>
      <c r="I302" s="161">
        <v>0</v>
      </c>
      <c r="J302" s="180">
        <f t="shared" si="4"/>
        <v>95000</v>
      </c>
    </row>
    <row r="303" spans="1:10" ht="28.5" hidden="1" customHeight="1">
      <c r="A303" s="182"/>
      <c r="B303" s="20"/>
      <c r="C303" s="13">
        <v>291</v>
      </c>
      <c r="D303" s="137" t="s">
        <v>163</v>
      </c>
      <c r="E303" s="13">
        <v>852</v>
      </c>
      <c r="F303" s="160"/>
      <c r="G303" s="125"/>
      <c r="H303" s="160">
        <v>0</v>
      </c>
      <c r="I303" s="161">
        <v>0</v>
      </c>
      <c r="J303" s="180">
        <f t="shared" si="4"/>
        <v>0</v>
      </c>
    </row>
    <row r="304" spans="1:10" ht="0.75" hidden="1" customHeight="1">
      <c r="A304" s="182"/>
      <c r="B304" s="20"/>
      <c r="C304" s="13">
        <v>296</v>
      </c>
      <c r="D304" s="137" t="s">
        <v>164</v>
      </c>
      <c r="E304" s="13">
        <v>853</v>
      </c>
      <c r="F304" s="160"/>
      <c r="G304" s="125"/>
      <c r="H304" s="160">
        <v>0</v>
      </c>
      <c r="I304" s="161">
        <v>0</v>
      </c>
      <c r="J304" s="180">
        <f t="shared" si="4"/>
        <v>0</v>
      </c>
    </row>
    <row r="305" spans="1:10" ht="30" hidden="1" customHeight="1">
      <c r="A305" s="182"/>
      <c r="B305" s="20"/>
      <c r="C305" s="22"/>
      <c r="D305" s="137" t="s">
        <v>73</v>
      </c>
      <c r="E305" s="22"/>
      <c r="F305" s="160" t="e">
        <f>F314+F317+F320+#REF!+#REF!+#REF!+#REF!+#REF!+#REF!</f>
        <v>#REF!</v>
      </c>
      <c r="G305" s="160"/>
      <c r="H305" s="160">
        <v>0</v>
      </c>
      <c r="I305" s="161">
        <v>0</v>
      </c>
      <c r="J305" s="180">
        <f t="shared" si="4"/>
        <v>0</v>
      </c>
    </row>
    <row r="306" spans="1:10" s="138" customFormat="1" ht="24.75" hidden="1" customHeight="1">
      <c r="A306" s="182"/>
      <c r="B306" s="20"/>
      <c r="C306" s="22">
        <v>343</v>
      </c>
      <c r="D306" s="117" t="s">
        <v>167</v>
      </c>
      <c r="E306" s="22">
        <v>244</v>
      </c>
      <c r="F306" s="112">
        <v>630000</v>
      </c>
      <c r="G306" s="112"/>
      <c r="H306" s="112">
        <v>0</v>
      </c>
      <c r="I306" s="161">
        <v>0</v>
      </c>
      <c r="J306" s="180">
        <f t="shared" si="4"/>
        <v>0</v>
      </c>
    </row>
    <row r="307" spans="1:10" s="138" customFormat="1" ht="27" hidden="1" customHeight="1">
      <c r="A307" s="182"/>
      <c r="B307" s="20"/>
      <c r="C307" s="22">
        <v>344</v>
      </c>
      <c r="D307" s="117" t="s">
        <v>207</v>
      </c>
      <c r="E307" s="22">
        <v>244</v>
      </c>
      <c r="F307" s="112"/>
      <c r="G307" s="112"/>
      <c r="H307" s="112">
        <f>H308</f>
        <v>0</v>
      </c>
      <c r="I307" s="161">
        <v>0</v>
      </c>
      <c r="J307" s="180">
        <f t="shared" si="4"/>
        <v>0</v>
      </c>
    </row>
    <row r="308" spans="1:10" s="335" customFormat="1" ht="13.5" hidden="1" customHeight="1">
      <c r="A308" s="181"/>
      <c r="B308" s="15"/>
      <c r="C308" s="16"/>
      <c r="D308" s="18" t="s">
        <v>124</v>
      </c>
      <c r="E308" s="16"/>
      <c r="F308" s="17"/>
      <c r="G308" s="17"/>
      <c r="H308" s="17">
        <v>0</v>
      </c>
      <c r="I308" s="161">
        <v>0</v>
      </c>
      <c r="J308" s="180">
        <f t="shared" si="4"/>
        <v>0</v>
      </c>
    </row>
    <row r="309" spans="1:10" s="335" customFormat="1" ht="38.25" customHeight="1">
      <c r="A309" s="181"/>
      <c r="B309" s="15"/>
      <c r="C309" s="495">
        <v>344</v>
      </c>
      <c r="D309" s="117" t="s">
        <v>207</v>
      </c>
      <c r="E309" s="16">
        <v>244</v>
      </c>
      <c r="F309" s="17"/>
      <c r="G309" s="17"/>
      <c r="H309" s="112">
        <v>15000</v>
      </c>
      <c r="I309" s="161">
        <v>0</v>
      </c>
      <c r="J309" s="180">
        <f t="shared" si="4"/>
        <v>15000</v>
      </c>
    </row>
    <row r="310" spans="1:10" s="335" customFormat="1" ht="38.25" customHeight="1">
      <c r="A310" s="181"/>
      <c r="B310" s="15"/>
      <c r="C310" s="496"/>
      <c r="D310" s="479" t="s">
        <v>291</v>
      </c>
      <c r="E310" s="16"/>
      <c r="F310" s="17"/>
      <c r="G310" s="17"/>
      <c r="H310" s="17">
        <v>15000</v>
      </c>
      <c r="I310" s="14">
        <v>0</v>
      </c>
      <c r="J310" s="180">
        <f t="shared" si="4"/>
        <v>15000</v>
      </c>
    </row>
    <row r="311" spans="1:10" s="138" customFormat="1" ht="40.5" customHeight="1">
      <c r="A311" s="182"/>
      <c r="B311" s="20"/>
      <c r="C311" s="22">
        <v>346</v>
      </c>
      <c r="D311" s="137" t="s">
        <v>237</v>
      </c>
      <c r="E311" s="22">
        <v>244</v>
      </c>
      <c r="F311" s="112"/>
      <c r="G311" s="112"/>
      <c r="H311" s="112">
        <f>H313+H314+H316</f>
        <v>74159</v>
      </c>
      <c r="I311" s="161">
        <f>I316</f>
        <v>0</v>
      </c>
      <c r="J311" s="180">
        <f>H311+I311</f>
        <v>74159</v>
      </c>
    </row>
    <row r="312" spans="1:10" ht="30" hidden="1" customHeight="1">
      <c r="A312" s="182"/>
      <c r="B312" s="20"/>
      <c r="C312" s="22"/>
      <c r="D312" s="18" t="s">
        <v>7</v>
      </c>
      <c r="E312" s="16"/>
      <c r="F312" s="17">
        <v>133859</v>
      </c>
      <c r="G312" s="17"/>
      <c r="H312" s="17">
        <v>0</v>
      </c>
      <c r="I312" s="161">
        <v>0</v>
      </c>
      <c r="J312" s="180">
        <f t="shared" si="4"/>
        <v>0</v>
      </c>
    </row>
    <row r="313" spans="1:10" ht="30" customHeight="1">
      <c r="A313" s="182"/>
      <c r="B313" s="20"/>
      <c r="C313" s="22"/>
      <c r="D313" s="18" t="s">
        <v>9</v>
      </c>
      <c r="E313" s="16"/>
      <c r="F313" s="17"/>
      <c r="G313" s="17"/>
      <c r="H313" s="17">
        <v>59159</v>
      </c>
      <c r="I313" s="485">
        <v>0</v>
      </c>
      <c r="J313" s="468">
        <f t="shared" si="4"/>
        <v>59159</v>
      </c>
    </row>
    <row r="314" spans="1:10" ht="28.5" customHeight="1">
      <c r="A314" s="182"/>
      <c r="B314" s="20"/>
      <c r="C314" s="22"/>
      <c r="D314" s="18" t="s">
        <v>162</v>
      </c>
      <c r="E314" s="16"/>
      <c r="F314" s="17"/>
      <c r="G314" s="17"/>
      <c r="H314" s="17">
        <v>15000</v>
      </c>
      <c r="I314" s="485">
        <v>0</v>
      </c>
      <c r="J314" s="468">
        <f t="shared" si="4"/>
        <v>15000</v>
      </c>
    </row>
    <row r="315" spans="1:10" ht="30" hidden="1" customHeight="1">
      <c r="A315" s="365"/>
      <c r="B315" s="366"/>
      <c r="C315" s="367">
        <v>349</v>
      </c>
      <c r="D315" s="379" t="s">
        <v>122</v>
      </c>
      <c r="E315" s="380"/>
      <c r="F315" s="385">
        <v>45000</v>
      </c>
      <c r="G315" s="385"/>
      <c r="H315" s="385">
        <v>0</v>
      </c>
      <c r="I315" s="486">
        <v>0</v>
      </c>
      <c r="J315" s="444">
        <f t="shared" si="4"/>
        <v>0</v>
      </c>
    </row>
    <row r="316" spans="1:10" ht="30" customHeight="1" thickBot="1">
      <c r="A316" s="476"/>
      <c r="B316" s="477"/>
      <c r="C316" s="478"/>
      <c r="D316" s="479" t="s">
        <v>291</v>
      </c>
      <c r="E316" s="480"/>
      <c r="F316" s="481"/>
      <c r="G316" s="481"/>
      <c r="H316" s="17">
        <v>0</v>
      </c>
      <c r="I316" s="487">
        <v>0</v>
      </c>
      <c r="J316" s="482">
        <f t="shared" si="4"/>
        <v>0</v>
      </c>
    </row>
    <row r="317" spans="1:10" s="139" customFormat="1" ht="27" customHeight="1" thickBot="1">
      <c r="A317" s="584" t="s">
        <v>145</v>
      </c>
      <c r="B317" s="585"/>
      <c r="C317" s="585"/>
      <c r="D317" s="585"/>
      <c r="E317" s="390"/>
      <c r="F317" s="391" t="e">
        <f>F214+F216+F219+F220+F223+F224+F231+F266+F291+F298+F290</f>
        <v>#REF!</v>
      </c>
      <c r="G317" s="391">
        <f>SUM(G214:G315)</f>
        <v>-500242.92999999993</v>
      </c>
      <c r="H317" s="483">
        <f>H214+H219+H220+H224+H231+H266+H302+H306+H311+H301+H309</f>
        <v>10957970.409999998</v>
      </c>
      <c r="I317" s="483">
        <f>I214+I219+I220+I224+I231+I266+I302+I306+I311+I301+I309</f>
        <v>0</v>
      </c>
      <c r="J317" s="447">
        <f>H317+I317</f>
        <v>10957970.409999998</v>
      </c>
    </row>
    <row r="318" spans="1:10" s="159" customFormat="1" ht="27.75" customHeight="1" thickBot="1">
      <c r="A318" s="575" t="s">
        <v>103</v>
      </c>
      <c r="B318" s="576"/>
      <c r="C318" s="576"/>
      <c r="D318" s="576"/>
      <c r="E318" s="392"/>
      <c r="F318" s="393" t="e">
        <f>F317+F213+F96</f>
        <v>#REF!</v>
      </c>
      <c r="G318" s="393">
        <f>G317+G213+G96</f>
        <v>-599524.12999999989</v>
      </c>
      <c r="H318" s="393">
        <f>H96+H213+H317</f>
        <v>24691328.559999999</v>
      </c>
      <c r="I318" s="393">
        <f>I96+I213+I317</f>
        <v>0</v>
      </c>
      <c r="J318" s="445">
        <f>H318+I318</f>
        <v>24691328.559999999</v>
      </c>
    </row>
    <row r="319" spans="1:10" ht="28.5" hidden="1" customHeight="1">
      <c r="A319" s="386" t="s">
        <v>68</v>
      </c>
      <c r="B319" s="372" t="s">
        <v>79</v>
      </c>
      <c r="C319" s="387">
        <v>211</v>
      </c>
      <c r="D319" s="388" t="s">
        <v>69</v>
      </c>
      <c r="E319" s="387">
        <v>111</v>
      </c>
      <c r="F319" s="389">
        <v>1796505</v>
      </c>
      <c r="G319" s="389"/>
      <c r="H319" s="389"/>
      <c r="I319" s="161">
        <v>0</v>
      </c>
      <c r="J319" s="180">
        <f t="shared" si="4"/>
        <v>0</v>
      </c>
    </row>
    <row r="320" spans="1:10" ht="28.5" hidden="1" customHeight="1">
      <c r="A320" s="182"/>
      <c r="B320" s="20"/>
      <c r="C320" s="22">
        <v>213</v>
      </c>
      <c r="D320" s="25" t="s">
        <v>4</v>
      </c>
      <c r="E320" s="22">
        <v>119</v>
      </c>
      <c r="F320" s="14">
        <v>543445</v>
      </c>
      <c r="G320" s="14"/>
      <c r="H320" s="14"/>
      <c r="I320" s="161">
        <v>0</v>
      </c>
      <c r="J320" s="180">
        <f t="shared" si="4"/>
        <v>0</v>
      </c>
    </row>
    <row r="321" spans="1:10" s="148" customFormat="1" ht="23.25" hidden="1" customHeight="1">
      <c r="A321" s="577" t="s">
        <v>101</v>
      </c>
      <c r="B321" s="578"/>
      <c r="C321" s="578"/>
      <c r="D321" s="578"/>
      <c r="E321" s="146"/>
      <c r="F321" s="147">
        <f>SUM(F319:F320)</f>
        <v>2339950</v>
      </c>
      <c r="G321" s="147"/>
      <c r="H321" s="147">
        <f>SUM(H319:H320)</f>
        <v>0</v>
      </c>
      <c r="I321" s="161">
        <v>0</v>
      </c>
      <c r="J321" s="180">
        <f t="shared" si="4"/>
        <v>0</v>
      </c>
    </row>
    <row r="322" spans="1:10" ht="32.25" customHeight="1">
      <c r="A322" s="182" t="s">
        <v>53</v>
      </c>
      <c r="B322" s="20" t="s">
        <v>83</v>
      </c>
      <c r="C322" s="22">
        <v>211</v>
      </c>
      <c r="D322" s="25" t="s">
        <v>61</v>
      </c>
      <c r="E322" s="22">
        <v>111</v>
      </c>
      <c r="F322" s="14">
        <v>755000</v>
      </c>
      <c r="G322" s="14"/>
      <c r="H322" s="14">
        <v>504289.08</v>
      </c>
      <c r="I322" s="14">
        <v>0</v>
      </c>
      <c r="J322" s="468">
        <f t="shared" si="4"/>
        <v>504289.08</v>
      </c>
    </row>
    <row r="323" spans="1:10" ht="25.5" customHeight="1">
      <c r="A323" s="182"/>
      <c r="B323" s="20"/>
      <c r="C323" s="22">
        <v>213</v>
      </c>
      <c r="D323" s="25" t="s">
        <v>4</v>
      </c>
      <c r="E323" s="22">
        <v>119</v>
      </c>
      <c r="F323" s="14">
        <v>228010</v>
      </c>
      <c r="G323" s="14"/>
      <c r="H323" s="14">
        <v>152295.29999999999</v>
      </c>
      <c r="I323" s="14">
        <v>0</v>
      </c>
      <c r="J323" s="468">
        <f t="shared" si="4"/>
        <v>152295.29999999999</v>
      </c>
    </row>
    <row r="324" spans="1:10" s="145" customFormat="1" ht="25.5" customHeight="1">
      <c r="A324" s="570" t="s">
        <v>101</v>
      </c>
      <c r="B324" s="571"/>
      <c r="C324" s="571"/>
      <c r="D324" s="571"/>
      <c r="E324" s="143"/>
      <c r="F324" s="144">
        <f>F322+F323</f>
        <v>983010</v>
      </c>
      <c r="G324" s="144"/>
      <c r="H324" s="144">
        <f>H322+H323</f>
        <v>656584.38</v>
      </c>
      <c r="I324" s="142">
        <f>I322+I323</f>
        <v>0</v>
      </c>
      <c r="J324" s="185">
        <f t="shared" si="4"/>
        <v>656584.38</v>
      </c>
    </row>
    <row r="325" spans="1:10" s="145" customFormat="1" ht="25.5" customHeight="1">
      <c r="A325" s="186" t="s">
        <v>277</v>
      </c>
      <c r="B325" s="35" t="s">
        <v>83</v>
      </c>
      <c r="C325" s="35" t="s">
        <v>146</v>
      </c>
      <c r="D325" s="25" t="s">
        <v>61</v>
      </c>
      <c r="E325" s="36">
        <v>111</v>
      </c>
      <c r="F325" s="111"/>
      <c r="G325" s="111"/>
      <c r="H325" s="34">
        <v>117642.33</v>
      </c>
      <c r="I325" s="34">
        <v>0</v>
      </c>
      <c r="J325" s="470">
        <f>H325+I325</f>
        <v>117642.33</v>
      </c>
    </row>
    <row r="326" spans="1:10" s="145" customFormat="1" ht="25.5" customHeight="1">
      <c r="A326" s="463"/>
      <c r="B326" s="464"/>
      <c r="C326" s="35" t="s">
        <v>278</v>
      </c>
      <c r="D326" s="25" t="s">
        <v>4</v>
      </c>
      <c r="E326" s="36">
        <v>119</v>
      </c>
      <c r="F326" s="111"/>
      <c r="G326" s="111"/>
      <c r="H326" s="34">
        <v>35527.980000000003</v>
      </c>
      <c r="I326" s="34">
        <v>0</v>
      </c>
      <c r="J326" s="470">
        <f>H326+I326</f>
        <v>35527.980000000003</v>
      </c>
    </row>
    <row r="327" spans="1:10" s="145" customFormat="1" ht="25.5" customHeight="1">
      <c r="A327" s="459"/>
      <c r="B327" s="460"/>
      <c r="C327" s="460"/>
      <c r="D327" s="460"/>
      <c r="E327" s="143"/>
      <c r="F327" s="144"/>
      <c r="G327" s="144"/>
      <c r="H327" s="144">
        <f>H325+H326</f>
        <v>153170.31</v>
      </c>
      <c r="I327" s="142">
        <f>I325+I326</f>
        <v>0</v>
      </c>
      <c r="J327" s="185">
        <f>H327+I327</f>
        <v>153170.31</v>
      </c>
    </row>
    <row r="328" spans="1:10" ht="27" customHeight="1">
      <c r="A328" s="182" t="s">
        <v>53</v>
      </c>
      <c r="B328" s="20" t="s">
        <v>84</v>
      </c>
      <c r="C328" s="22">
        <v>211</v>
      </c>
      <c r="D328" s="25" t="s">
        <v>61</v>
      </c>
      <c r="E328" s="22">
        <v>111</v>
      </c>
      <c r="F328" s="14">
        <v>4749586</v>
      </c>
      <c r="G328" s="14"/>
      <c r="H328" s="14">
        <v>798203.77</v>
      </c>
      <c r="I328" s="14">
        <v>0</v>
      </c>
      <c r="J328" s="468">
        <f t="shared" si="4"/>
        <v>798203.77</v>
      </c>
    </row>
    <row r="329" spans="1:10" ht="30" customHeight="1">
      <c r="A329" s="182"/>
      <c r="B329" s="20"/>
      <c r="C329" s="22">
        <v>213</v>
      </c>
      <c r="D329" s="25" t="s">
        <v>4</v>
      </c>
      <c r="E329" s="22">
        <v>119</v>
      </c>
      <c r="F329" s="14">
        <v>1434375</v>
      </c>
      <c r="G329" s="14"/>
      <c r="H329" s="14">
        <v>241057.54</v>
      </c>
      <c r="I329" s="14">
        <v>0</v>
      </c>
      <c r="J329" s="468">
        <f t="shared" si="4"/>
        <v>241057.54</v>
      </c>
    </row>
    <row r="330" spans="1:10" s="145" customFormat="1" ht="24" customHeight="1">
      <c r="A330" s="570" t="s">
        <v>101</v>
      </c>
      <c r="B330" s="571"/>
      <c r="C330" s="571"/>
      <c r="D330" s="571"/>
      <c r="E330" s="143"/>
      <c r="F330" s="144">
        <f>SUM(F328:F329)</f>
        <v>6183961</v>
      </c>
      <c r="G330" s="144"/>
      <c r="H330" s="144">
        <f>SUM(H328:H329)</f>
        <v>1039261.31</v>
      </c>
      <c r="I330" s="142">
        <f>I328+I329</f>
        <v>0</v>
      </c>
      <c r="J330" s="185">
        <f t="shared" si="4"/>
        <v>1039261.31</v>
      </c>
    </row>
    <row r="331" spans="1:10" s="145" customFormat="1" ht="24" customHeight="1">
      <c r="A331" s="186" t="s">
        <v>277</v>
      </c>
      <c r="B331" s="35" t="s">
        <v>84</v>
      </c>
      <c r="C331" s="35" t="s">
        <v>146</v>
      </c>
      <c r="D331" s="25" t="s">
        <v>61</v>
      </c>
      <c r="E331" s="36">
        <v>111</v>
      </c>
      <c r="F331" s="111"/>
      <c r="G331" s="111"/>
      <c r="H331" s="34">
        <v>94703.35</v>
      </c>
      <c r="I331" s="34">
        <v>0</v>
      </c>
      <c r="J331" s="470">
        <f>H331+I331</f>
        <v>94703.35</v>
      </c>
    </row>
    <row r="332" spans="1:10" s="145" customFormat="1" ht="24" customHeight="1">
      <c r="A332" s="463"/>
      <c r="B332" s="464"/>
      <c r="C332" s="35" t="s">
        <v>278</v>
      </c>
      <c r="D332" s="25" t="s">
        <v>4</v>
      </c>
      <c r="E332" s="36">
        <v>119</v>
      </c>
      <c r="F332" s="111"/>
      <c r="G332" s="111"/>
      <c r="H332" s="34">
        <v>28600.41</v>
      </c>
      <c r="I332" s="34">
        <v>0</v>
      </c>
      <c r="J332" s="470">
        <f>H332+I332</f>
        <v>28600.41</v>
      </c>
    </row>
    <row r="333" spans="1:10" s="145" customFormat="1" ht="24" customHeight="1">
      <c r="A333" s="459"/>
      <c r="B333" s="460"/>
      <c r="C333" s="460"/>
      <c r="D333" s="460"/>
      <c r="E333" s="143"/>
      <c r="F333" s="144"/>
      <c r="G333" s="144"/>
      <c r="H333" s="144">
        <f>H331+H332</f>
        <v>123303.76000000001</v>
      </c>
      <c r="I333" s="142">
        <f>I331+I332</f>
        <v>0</v>
      </c>
      <c r="J333" s="185">
        <f>H333+I333</f>
        <v>123303.76000000001</v>
      </c>
    </row>
    <row r="334" spans="1:10" s="145" customFormat="1" ht="24" customHeight="1">
      <c r="A334" s="182" t="s">
        <v>53</v>
      </c>
      <c r="B334" s="20" t="s">
        <v>79</v>
      </c>
      <c r="C334" s="22">
        <v>211</v>
      </c>
      <c r="D334" s="25" t="s">
        <v>61</v>
      </c>
      <c r="E334" s="22">
        <v>111</v>
      </c>
      <c r="F334" s="14">
        <v>4749586</v>
      </c>
      <c r="G334" s="14"/>
      <c r="H334" s="14">
        <v>9220238.0099999998</v>
      </c>
      <c r="I334" s="14">
        <v>0</v>
      </c>
      <c r="J334" s="468">
        <f>H334+I334</f>
        <v>9220238.0099999998</v>
      </c>
    </row>
    <row r="335" spans="1:10" s="145" customFormat="1" ht="24" customHeight="1">
      <c r="A335" s="182"/>
      <c r="B335" s="20"/>
      <c r="C335" s="22">
        <v>213</v>
      </c>
      <c r="D335" s="25" t="s">
        <v>4</v>
      </c>
      <c r="E335" s="22">
        <v>119</v>
      </c>
      <c r="F335" s="14">
        <v>1434375</v>
      </c>
      <c r="G335" s="14"/>
      <c r="H335" s="14">
        <v>2788540.41</v>
      </c>
      <c r="I335" s="14">
        <v>0</v>
      </c>
      <c r="J335" s="468">
        <f t="shared" si="4"/>
        <v>2788540.41</v>
      </c>
    </row>
    <row r="336" spans="1:10" s="145" customFormat="1" ht="42" customHeight="1">
      <c r="A336" s="182"/>
      <c r="B336" s="20"/>
      <c r="C336" s="35" t="s">
        <v>295</v>
      </c>
      <c r="D336" s="25" t="s">
        <v>294</v>
      </c>
      <c r="E336" s="493">
        <v>321</v>
      </c>
      <c r="F336" s="14"/>
      <c r="G336" s="14"/>
      <c r="H336" s="14">
        <v>26679</v>
      </c>
      <c r="I336" s="14">
        <v>0</v>
      </c>
      <c r="J336" s="468">
        <f>H336+I336</f>
        <v>26679</v>
      </c>
    </row>
    <row r="337" spans="1:10" s="145" customFormat="1" ht="45.75" customHeight="1">
      <c r="A337" s="182"/>
      <c r="B337" s="20"/>
      <c r="C337" s="484">
        <v>266</v>
      </c>
      <c r="D337" s="25" t="s">
        <v>282</v>
      </c>
      <c r="E337" s="484">
        <v>111</v>
      </c>
      <c r="F337" s="14"/>
      <c r="G337" s="14"/>
      <c r="H337" s="14">
        <v>13339.5</v>
      </c>
      <c r="I337" s="14">
        <v>0</v>
      </c>
      <c r="J337" s="468">
        <f t="shared" si="4"/>
        <v>13339.5</v>
      </c>
    </row>
    <row r="338" spans="1:10" s="145" customFormat="1" ht="24" customHeight="1">
      <c r="A338" s="570" t="s">
        <v>101</v>
      </c>
      <c r="B338" s="571"/>
      <c r="C338" s="571"/>
      <c r="D338" s="571"/>
      <c r="E338" s="143"/>
      <c r="F338" s="144">
        <f>SUM(F334:F335)</f>
        <v>6183961</v>
      </c>
      <c r="G338" s="144"/>
      <c r="H338" s="144">
        <f>SUM(H334:H337)</f>
        <v>12048796.92</v>
      </c>
      <c r="I338" s="142">
        <f>I334+I335+I336+I337</f>
        <v>0</v>
      </c>
      <c r="J338" s="185">
        <f>H338+I338</f>
        <v>12048796.92</v>
      </c>
    </row>
    <row r="339" spans="1:10" s="145" customFormat="1" ht="24" customHeight="1">
      <c r="A339" s="186" t="s">
        <v>277</v>
      </c>
      <c r="B339" s="35" t="s">
        <v>79</v>
      </c>
      <c r="C339" s="35" t="s">
        <v>146</v>
      </c>
      <c r="D339" s="25" t="s">
        <v>61</v>
      </c>
      <c r="E339" s="36">
        <v>111</v>
      </c>
      <c r="F339" s="111"/>
      <c r="G339" s="111"/>
      <c r="H339" s="34">
        <v>304289.32</v>
      </c>
      <c r="I339" s="34">
        <v>0</v>
      </c>
      <c r="J339" s="470">
        <f>H339+I339</f>
        <v>304289.32</v>
      </c>
    </row>
    <row r="340" spans="1:10" s="145" customFormat="1" ht="24" customHeight="1">
      <c r="A340" s="186"/>
      <c r="B340" s="35"/>
      <c r="C340" s="35" t="s">
        <v>278</v>
      </c>
      <c r="D340" s="25" t="s">
        <v>4</v>
      </c>
      <c r="E340" s="36">
        <v>119</v>
      </c>
      <c r="F340" s="111"/>
      <c r="G340" s="111"/>
      <c r="H340" s="34">
        <v>91895.37</v>
      </c>
      <c r="I340" s="34">
        <v>0</v>
      </c>
      <c r="J340" s="470">
        <f t="shared" ref="J340:J381" si="5">H340+I340</f>
        <v>91895.37</v>
      </c>
    </row>
    <row r="341" spans="1:10" s="145" customFormat="1" ht="67.5" hidden="1" customHeight="1">
      <c r="A341" s="186"/>
      <c r="B341" s="35"/>
      <c r="C341" s="35" t="s">
        <v>295</v>
      </c>
      <c r="D341" s="25" t="s">
        <v>294</v>
      </c>
      <c r="E341" s="36">
        <v>321</v>
      </c>
      <c r="F341" s="111"/>
      <c r="G341" s="111"/>
      <c r="H341" s="34">
        <v>0</v>
      </c>
      <c r="I341" s="34">
        <v>0</v>
      </c>
      <c r="J341" s="470">
        <f>H341+I341</f>
        <v>0</v>
      </c>
    </row>
    <row r="342" spans="1:10" s="145" customFormat="1" ht="24" customHeight="1">
      <c r="A342" s="459"/>
      <c r="B342" s="460"/>
      <c r="C342" s="460"/>
      <c r="D342" s="460"/>
      <c r="E342" s="143"/>
      <c r="F342" s="144"/>
      <c r="G342" s="144"/>
      <c r="H342" s="144">
        <f>H339+H340</f>
        <v>396184.69</v>
      </c>
      <c r="I342" s="142">
        <v>0</v>
      </c>
      <c r="J342" s="185">
        <f>H342+I342</f>
        <v>396184.69</v>
      </c>
    </row>
    <row r="343" spans="1:10" s="148" customFormat="1" ht="27.75" customHeight="1">
      <c r="A343" s="577" t="s">
        <v>285</v>
      </c>
      <c r="B343" s="578"/>
      <c r="C343" s="578"/>
      <c r="D343" s="578"/>
      <c r="E343" s="149"/>
      <c r="F343" s="150">
        <f>F330+F324</f>
        <v>7166971</v>
      </c>
      <c r="G343" s="150">
        <f>G330+G324</f>
        <v>0</v>
      </c>
      <c r="H343" s="150">
        <f>H324+H327+H330+H333+H338+H342</f>
        <v>14417301.369999999</v>
      </c>
      <c r="I343" s="150">
        <f>I324+I327+I330+I333+I338+I342</f>
        <v>0</v>
      </c>
      <c r="J343" s="184">
        <f t="shared" si="5"/>
        <v>14417301.369999999</v>
      </c>
    </row>
    <row r="344" spans="1:10" s="148" customFormat="1" ht="27.75" customHeight="1">
      <c r="A344" s="186" t="s">
        <v>305</v>
      </c>
      <c r="B344" s="36" t="s">
        <v>280</v>
      </c>
      <c r="C344" s="36">
        <v>211</v>
      </c>
      <c r="D344" s="24" t="s">
        <v>281</v>
      </c>
      <c r="E344" s="465">
        <v>111</v>
      </c>
      <c r="F344" s="111"/>
      <c r="G344" s="111"/>
      <c r="H344" s="34">
        <v>0</v>
      </c>
      <c r="I344" s="34">
        <v>6305.68</v>
      </c>
      <c r="J344" s="470">
        <f t="shared" ref="J344:J345" si="6">H344+I344</f>
        <v>6305.68</v>
      </c>
    </row>
    <row r="345" spans="1:10" s="148" customFormat="1" ht="27.75" customHeight="1">
      <c r="A345" s="466"/>
      <c r="B345" s="36"/>
      <c r="C345" s="36">
        <v>213</v>
      </c>
      <c r="D345" s="25" t="s">
        <v>4</v>
      </c>
      <c r="E345" s="465">
        <v>119</v>
      </c>
      <c r="F345" s="111"/>
      <c r="G345" s="111"/>
      <c r="H345" s="34">
        <v>0</v>
      </c>
      <c r="I345" s="34">
        <v>1904.32</v>
      </c>
      <c r="J345" s="470">
        <f t="shared" si="6"/>
        <v>1904.32</v>
      </c>
    </row>
    <row r="346" spans="1:10" s="148" customFormat="1" ht="27.75" customHeight="1">
      <c r="A346" s="471" t="s">
        <v>284</v>
      </c>
      <c r="B346" s="472"/>
      <c r="C346" s="472"/>
      <c r="D346" s="472"/>
      <c r="E346" s="473"/>
      <c r="F346" s="142"/>
      <c r="G346" s="142"/>
      <c r="H346" s="142">
        <v>0</v>
      </c>
      <c r="I346" s="142">
        <f>I344+I345</f>
        <v>8210</v>
      </c>
      <c r="J346" s="185">
        <f>H346+I346</f>
        <v>8210</v>
      </c>
    </row>
    <row r="347" spans="1:10" s="148" customFormat="1" ht="27.75" customHeight="1">
      <c r="A347" s="186" t="s">
        <v>305</v>
      </c>
      <c r="B347" s="36" t="s">
        <v>306</v>
      </c>
      <c r="C347" s="36">
        <v>211</v>
      </c>
      <c r="D347" s="24" t="s">
        <v>281</v>
      </c>
      <c r="E347" s="465">
        <v>111</v>
      </c>
      <c r="F347" s="111"/>
      <c r="G347" s="111"/>
      <c r="H347" s="34">
        <v>0</v>
      </c>
      <c r="I347" s="34">
        <v>7824.12</v>
      </c>
      <c r="J347" s="470">
        <f t="shared" ref="J347:J348" si="7">H347+I347</f>
        <v>7824.12</v>
      </c>
    </row>
    <row r="348" spans="1:10" s="148" customFormat="1" ht="27.75" customHeight="1">
      <c r="A348" s="466"/>
      <c r="B348" s="36"/>
      <c r="C348" s="36">
        <v>213</v>
      </c>
      <c r="D348" s="25" t="s">
        <v>4</v>
      </c>
      <c r="E348" s="465">
        <v>119</v>
      </c>
      <c r="F348" s="111"/>
      <c r="G348" s="111"/>
      <c r="H348" s="34">
        <v>0</v>
      </c>
      <c r="I348" s="34">
        <v>2362.88</v>
      </c>
      <c r="J348" s="470">
        <f t="shared" si="7"/>
        <v>2362.88</v>
      </c>
    </row>
    <row r="349" spans="1:10" s="148" customFormat="1" ht="27.75" customHeight="1">
      <c r="A349" s="579" t="s">
        <v>284</v>
      </c>
      <c r="B349" s="580"/>
      <c r="C349" s="580"/>
      <c r="D349" s="581"/>
      <c r="E349" s="473"/>
      <c r="F349" s="142"/>
      <c r="G349" s="142"/>
      <c r="H349" s="142">
        <v>0</v>
      </c>
      <c r="I349" s="142">
        <f>I347+I348</f>
        <v>10187</v>
      </c>
      <c r="J349" s="185">
        <f>H349+I349</f>
        <v>10187</v>
      </c>
    </row>
    <row r="350" spans="1:10" s="148" customFormat="1" ht="27.75" customHeight="1">
      <c r="A350" s="186" t="s">
        <v>305</v>
      </c>
      <c r="B350" s="467" t="s">
        <v>79</v>
      </c>
      <c r="C350" s="36">
        <v>211</v>
      </c>
      <c r="D350" s="24" t="s">
        <v>281</v>
      </c>
      <c r="E350" s="465">
        <v>111</v>
      </c>
      <c r="F350" s="111"/>
      <c r="G350" s="111"/>
      <c r="H350" s="34">
        <v>0</v>
      </c>
      <c r="I350" s="34">
        <v>59150.32</v>
      </c>
      <c r="J350" s="470">
        <f t="shared" ref="J350:J351" si="8">H350+I350</f>
        <v>59150.32</v>
      </c>
    </row>
    <row r="351" spans="1:10" s="148" customFormat="1" ht="27.75" customHeight="1">
      <c r="A351" s="466"/>
      <c r="B351" s="36"/>
      <c r="C351" s="36">
        <v>213</v>
      </c>
      <c r="D351" s="25" t="s">
        <v>4</v>
      </c>
      <c r="E351" s="465">
        <v>119</v>
      </c>
      <c r="F351" s="111"/>
      <c r="G351" s="111"/>
      <c r="H351" s="34">
        <v>0</v>
      </c>
      <c r="I351" s="34">
        <v>17863.400000000001</v>
      </c>
      <c r="J351" s="470">
        <f t="shared" si="8"/>
        <v>17863.400000000001</v>
      </c>
    </row>
    <row r="352" spans="1:10" s="148" customFormat="1" ht="27.75" customHeight="1">
      <c r="A352" s="471" t="s">
        <v>284</v>
      </c>
      <c r="B352" s="472"/>
      <c r="C352" s="472"/>
      <c r="D352" s="472"/>
      <c r="E352" s="473"/>
      <c r="F352" s="142"/>
      <c r="G352" s="142"/>
      <c r="H352" s="142">
        <v>0</v>
      </c>
      <c r="I352" s="142">
        <f>I350+I351</f>
        <v>77013.72</v>
      </c>
      <c r="J352" s="185">
        <f>H352+I352</f>
        <v>77013.72</v>
      </c>
    </row>
    <row r="353" spans="1:10" s="148" customFormat="1" ht="27.75" customHeight="1">
      <c r="A353" s="572" t="s">
        <v>307</v>
      </c>
      <c r="B353" s="573"/>
      <c r="C353" s="574"/>
      <c r="D353" s="548"/>
      <c r="E353" s="149"/>
      <c r="F353" s="150"/>
      <c r="G353" s="150"/>
      <c r="H353" s="150">
        <v>0</v>
      </c>
      <c r="I353" s="150">
        <f>I346+I349+I352</f>
        <v>95410.72</v>
      </c>
      <c r="J353" s="184">
        <f>H353+I353</f>
        <v>95410.72</v>
      </c>
    </row>
    <row r="354" spans="1:10" s="148" customFormat="1" ht="27.75" customHeight="1">
      <c r="A354" s="186" t="s">
        <v>308</v>
      </c>
      <c r="B354" s="36" t="s">
        <v>280</v>
      </c>
      <c r="C354" s="36">
        <v>211</v>
      </c>
      <c r="D354" s="24" t="s">
        <v>281</v>
      </c>
      <c r="E354" s="465">
        <v>111</v>
      </c>
      <c r="F354" s="111"/>
      <c r="G354" s="111"/>
      <c r="H354" s="34">
        <v>0</v>
      </c>
      <c r="I354" s="34">
        <v>18049.16</v>
      </c>
      <c r="J354" s="470">
        <f t="shared" ref="J354:J355" si="9">H354+I354</f>
        <v>18049.16</v>
      </c>
    </row>
    <row r="355" spans="1:10" s="148" customFormat="1" ht="27.75" customHeight="1">
      <c r="A355" s="466"/>
      <c r="B355" s="36"/>
      <c r="C355" s="36">
        <v>213</v>
      </c>
      <c r="D355" s="25" t="s">
        <v>4</v>
      </c>
      <c r="E355" s="465">
        <v>119</v>
      </c>
      <c r="F355" s="111"/>
      <c r="G355" s="111"/>
      <c r="H355" s="34">
        <v>0</v>
      </c>
      <c r="I355" s="34">
        <v>5450.84</v>
      </c>
      <c r="J355" s="470">
        <f t="shared" si="9"/>
        <v>5450.84</v>
      </c>
    </row>
    <row r="356" spans="1:10" s="148" customFormat="1" ht="27.75" customHeight="1">
      <c r="A356" s="471" t="s">
        <v>284</v>
      </c>
      <c r="B356" s="472"/>
      <c r="C356" s="472"/>
      <c r="D356" s="472"/>
      <c r="E356" s="473"/>
      <c r="F356" s="142"/>
      <c r="G356" s="142"/>
      <c r="H356" s="142">
        <v>0</v>
      </c>
      <c r="I356" s="142">
        <f>I354+I355</f>
        <v>23500</v>
      </c>
      <c r="J356" s="185">
        <f>H356+I356</f>
        <v>23500</v>
      </c>
    </row>
    <row r="357" spans="1:10" s="148" customFormat="1" ht="27.75" customHeight="1">
      <c r="A357" s="186" t="s">
        <v>308</v>
      </c>
      <c r="B357" s="36" t="s">
        <v>84</v>
      </c>
      <c r="C357" s="36">
        <v>211</v>
      </c>
      <c r="D357" s="24" t="s">
        <v>281</v>
      </c>
      <c r="E357" s="465">
        <v>111</v>
      </c>
      <c r="F357" s="111"/>
      <c r="G357" s="111"/>
      <c r="H357" s="34">
        <v>0</v>
      </c>
      <c r="I357" s="34">
        <v>13719.52</v>
      </c>
      <c r="J357" s="470">
        <f t="shared" ref="J357:J358" si="10">H357+I357</f>
        <v>13719.52</v>
      </c>
    </row>
    <row r="358" spans="1:10" s="148" customFormat="1" ht="27.75" customHeight="1">
      <c r="A358" s="466"/>
      <c r="B358" s="36"/>
      <c r="C358" s="36">
        <v>213</v>
      </c>
      <c r="D358" s="25" t="s">
        <v>4</v>
      </c>
      <c r="E358" s="465">
        <v>119</v>
      </c>
      <c r="F358" s="111"/>
      <c r="G358" s="111"/>
      <c r="H358" s="34">
        <v>0</v>
      </c>
      <c r="I358" s="34">
        <v>4143.3</v>
      </c>
      <c r="J358" s="470">
        <f t="shared" si="10"/>
        <v>4143.3</v>
      </c>
    </row>
    <row r="359" spans="1:10" s="148" customFormat="1" ht="27.75" customHeight="1">
      <c r="A359" s="472" t="s">
        <v>284</v>
      </c>
      <c r="B359" s="140"/>
      <c r="C359" s="140"/>
      <c r="D359" s="549"/>
      <c r="E359" s="473"/>
      <c r="F359" s="142"/>
      <c r="G359" s="142"/>
      <c r="H359" s="550">
        <v>0</v>
      </c>
      <c r="I359" s="142">
        <f>I357+I358</f>
        <v>17862.82</v>
      </c>
      <c r="J359" s="185">
        <f>H359+I359</f>
        <v>17862.82</v>
      </c>
    </row>
    <row r="360" spans="1:10" s="148" customFormat="1" ht="27.75" customHeight="1">
      <c r="A360" s="572" t="s">
        <v>309</v>
      </c>
      <c r="B360" s="573"/>
      <c r="C360" s="574"/>
      <c r="D360" s="548"/>
      <c r="E360" s="149"/>
      <c r="F360" s="150"/>
      <c r="G360" s="150"/>
      <c r="H360" s="150">
        <v>0</v>
      </c>
      <c r="I360" s="150">
        <f>I359+I356</f>
        <v>41362.82</v>
      </c>
      <c r="J360" s="184">
        <f>H360+I360</f>
        <v>41362.82</v>
      </c>
    </row>
    <row r="361" spans="1:10" s="148" customFormat="1" ht="27.75" customHeight="1">
      <c r="A361" s="186" t="s">
        <v>279</v>
      </c>
      <c r="B361" s="36" t="s">
        <v>280</v>
      </c>
      <c r="C361" s="36">
        <v>211</v>
      </c>
      <c r="D361" s="24" t="s">
        <v>281</v>
      </c>
      <c r="E361" s="465">
        <v>111</v>
      </c>
      <c r="F361" s="111"/>
      <c r="G361" s="111"/>
      <c r="H361" s="34">
        <v>116642.33</v>
      </c>
      <c r="I361" s="34">
        <v>0</v>
      </c>
      <c r="J361" s="470">
        <f t="shared" si="5"/>
        <v>116642.33</v>
      </c>
    </row>
    <row r="362" spans="1:10" s="148" customFormat="1" ht="27.75" customHeight="1">
      <c r="A362" s="466"/>
      <c r="B362" s="36"/>
      <c r="C362" s="36">
        <v>213</v>
      </c>
      <c r="D362" s="25" t="s">
        <v>4</v>
      </c>
      <c r="E362" s="465">
        <v>119</v>
      </c>
      <c r="F362" s="111"/>
      <c r="G362" s="111"/>
      <c r="H362" s="34">
        <v>35527.980000000003</v>
      </c>
      <c r="I362" s="34">
        <v>0</v>
      </c>
      <c r="J362" s="470">
        <f t="shared" si="5"/>
        <v>35527.980000000003</v>
      </c>
    </row>
    <row r="363" spans="1:10" s="148" customFormat="1" ht="44.25" customHeight="1">
      <c r="A363" s="466"/>
      <c r="B363" s="36"/>
      <c r="C363" s="36">
        <v>266</v>
      </c>
      <c r="D363" s="24" t="s">
        <v>282</v>
      </c>
      <c r="E363" s="465">
        <v>111</v>
      </c>
      <c r="F363" s="111"/>
      <c r="G363" s="111"/>
      <c r="H363" s="34">
        <v>1000</v>
      </c>
      <c r="I363" s="34">
        <v>0</v>
      </c>
      <c r="J363" s="470">
        <f t="shared" si="5"/>
        <v>1000</v>
      </c>
    </row>
    <row r="364" spans="1:10" s="148" customFormat="1" ht="27.75" customHeight="1">
      <c r="A364" s="471" t="s">
        <v>283</v>
      </c>
      <c r="B364" s="472"/>
      <c r="C364" s="472"/>
      <c r="D364" s="472"/>
      <c r="E364" s="473"/>
      <c r="F364" s="142"/>
      <c r="G364" s="142"/>
      <c r="H364" s="142">
        <f>H361+H362+H363</f>
        <v>153170.31</v>
      </c>
      <c r="I364" s="142">
        <f>I361+I362+I363</f>
        <v>0</v>
      </c>
      <c r="J364" s="185">
        <f t="shared" si="5"/>
        <v>153170.31</v>
      </c>
    </row>
    <row r="365" spans="1:10" s="148" customFormat="1" ht="27.75" customHeight="1">
      <c r="A365" s="186" t="s">
        <v>279</v>
      </c>
      <c r="B365" s="467" t="s">
        <v>84</v>
      </c>
      <c r="C365" s="36">
        <v>211</v>
      </c>
      <c r="D365" s="24" t="s">
        <v>281</v>
      </c>
      <c r="E365" s="465">
        <v>111</v>
      </c>
      <c r="F365" s="111"/>
      <c r="G365" s="111"/>
      <c r="H365" s="34">
        <v>93703.35</v>
      </c>
      <c r="I365" s="34">
        <v>0</v>
      </c>
      <c r="J365" s="470">
        <f t="shared" si="5"/>
        <v>93703.35</v>
      </c>
    </row>
    <row r="366" spans="1:10" s="148" customFormat="1" ht="27.75" customHeight="1">
      <c r="A366" s="466"/>
      <c r="B366" s="36"/>
      <c r="C366" s="36">
        <v>213</v>
      </c>
      <c r="D366" s="25" t="s">
        <v>4</v>
      </c>
      <c r="E366" s="465">
        <v>119</v>
      </c>
      <c r="F366" s="111"/>
      <c r="G366" s="111"/>
      <c r="H366" s="34">
        <v>28600.41</v>
      </c>
      <c r="I366" s="34">
        <v>0</v>
      </c>
      <c r="J366" s="470">
        <f t="shared" si="5"/>
        <v>28600.41</v>
      </c>
    </row>
    <row r="367" spans="1:10" s="148" customFormat="1" ht="27.75" customHeight="1">
      <c r="A367" s="466"/>
      <c r="B367" s="36"/>
      <c r="C367" s="36">
        <v>266</v>
      </c>
      <c r="D367" s="24" t="s">
        <v>282</v>
      </c>
      <c r="E367" s="465">
        <v>111</v>
      </c>
      <c r="F367" s="111"/>
      <c r="G367" s="111"/>
      <c r="H367" s="34">
        <v>1000</v>
      </c>
      <c r="I367" s="34">
        <v>0</v>
      </c>
      <c r="J367" s="470">
        <f t="shared" si="5"/>
        <v>1000</v>
      </c>
    </row>
    <row r="368" spans="1:10" s="148" customFormat="1" ht="27.75" customHeight="1">
      <c r="A368" s="471" t="s">
        <v>284</v>
      </c>
      <c r="B368" s="472"/>
      <c r="C368" s="472"/>
      <c r="D368" s="472"/>
      <c r="E368" s="473"/>
      <c r="F368" s="142"/>
      <c r="G368" s="142"/>
      <c r="H368" s="142">
        <f>H365+H366+H367</f>
        <v>123303.76000000001</v>
      </c>
      <c r="I368" s="142">
        <f>I365+I366+I367</f>
        <v>0</v>
      </c>
      <c r="J368" s="185">
        <f t="shared" si="5"/>
        <v>123303.76000000001</v>
      </c>
    </row>
    <row r="369" spans="1:10" s="148" customFormat="1" ht="27.75" customHeight="1">
      <c r="A369" s="186" t="s">
        <v>279</v>
      </c>
      <c r="B369" s="467" t="s">
        <v>79</v>
      </c>
      <c r="C369" s="36">
        <v>211</v>
      </c>
      <c r="D369" s="24" t="s">
        <v>281</v>
      </c>
      <c r="E369" s="465">
        <v>111</v>
      </c>
      <c r="F369" s="111"/>
      <c r="G369" s="111"/>
      <c r="H369" s="34">
        <v>303289.32</v>
      </c>
      <c r="I369" s="34">
        <v>0</v>
      </c>
      <c r="J369" s="470">
        <f t="shared" si="5"/>
        <v>303289.32</v>
      </c>
    </row>
    <row r="370" spans="1:10" s="148" customFormat="1" ht="27.75" customHeight="1">
      <c r="A370" s="466"/>
      <c r="B370" s="36"/>
      <c r="C370" s="36">
        <v>213</v>
      </c>
      <c r="D370" s="25" t="s">
        <v>4</v>
      </c>
      <c r="E370" s="465">
        <v>119</v>
      </c>
      <c r="F370" s="111"/>
      <c r="G370" s="111"/>
      <c r="H370" s="34">
        <v>91895.37</v>
      </c>
      <c r="I370" s="34">
        <v>0</v>
      </c>
      <c r="J370" s="470">
        <f t="shared" si="5"/>
        <v>91895.37</v>
      </c>
    </row>
    <row r="371" spans="1:10" s="148" customFormat="1" ht="37.5" customHeight="1">
      <c r="A371" s="466"/>
      <c r="B371" s="36"/>
      <c r="C371" s="36">
        <v>266</v>
      </c>
      <c r="D371" s="24" t="s">
        <v>282</v>
      </c>
      <c r="E371" s="465">
        <v>111</v>
      </c>
      <c r="F371" s="111"/>
      <c r="G371" s="111"/>
      <c r="H371" s="34">
        <v>1000</v>
      </c>
      <c r="I371" s="34">
        <v>0</v>
      </c>
      <c r="J371" s="470">
        <f t="shared" si="5"/>
        <v>1000</v>
      </c>
    </row>
    <row r="372" spans="1:10" s="148" customFormat="1" ht="27.75" customHeight="1">
      <c r="A372" s="471" t="s">
        <v>284</v>
      </c>
      <c r="B372" s="472"/>
      <c r="C372" s="472"/>
      <c r="D372" s="472"/>
      <c r="E372" s="473"/>
      <c r="F372" s="142"/>
      <c r="G372" s="142"/>
      <c r="H372" s="142">
        <f>H369+H370+H371</f>
        <v>396184.69</v>
      </c>
      <c r="I372" s="142">
        <f>I369+I370+I371</f>
        <v>0</v>
      </c>
      <c r="J372" s="185">
        <f t="shared" si="5"/>
        <v>396184.69</v>
      </c>
    </row>
    <row r="373" spans="1:10" s="148" customFormat="1" ht="27.75" customHeight="1">
      <c r="A373" s="572" t="s">
        <v>286</v>
      </c>
      <c r="B373" s="573"/>
      <c r="C373" s="573"/>
      <c r="D373" s="574"/>
      <c r="E373" s="149"/>
      <c r="F373" s="150"/>
      <c r="G373" s="150"/>
      <c r="H373" s="150">
        <f>H364+H368+H372</f>
        <v>672658.76</v>
      </c>
      <c r="I373" s="150">
        <f>I364+I368+I372</f>
        <v>0</v>
      </c>
      <c r="J373" s="184">
        <f t="shared" si="5"/>
        <v>672658.76</v>
      </c>
    </row>
    <row r="374" spans="1:10" s="148" customFormat="1" ht="27.75" customHeight="1">
      <c r="A374" s="36" t="s">
        <v>287</v>
      </c>
      <c r="B374" s="36" t="s">
        <v>83</v>
      </c>
      <c r="C374" s="36">
        <v>211</v>
      </c>
      <c r="D374" s="24" t="s">
        <v>288</v>
      </c>
      <c r="E374" s="465">
        <v>111</v>
      </c>
      <c r="F374" s="111"/>
      <c r="G374" s="111"/>
      <c r="H374" s="34">
        <v>72700.679999999993</v>
      </c>
      <c r="I374" s="34">
        <v>0</v>
      </c>
      <c r="J374" s="470">
        <f t="shared" si="5"/>
        <v>72700.679999999993</v>
      </c>
    </row>
    <row r="375" spans="1:10" s="148" customFormat="1" ht="27.75" customHeight="1">
      <c r="A375" s="36"/>
      <c r="B375" s="36"/>
      <c r="C375" s="36">
        <v>213</v>
      </c>
      <c r="D375" s="25" t="s">
        <v>4</v>
      </c>
      <c r="E375" s="465">
        <v>119</v>
      </c>
      <c r="F375" s="111"/>
      <c r="G375" s="111"/>
      <c r="H375" s="34">
        <v>22257.61</v>
      </c>
      <c r="I375" s="34">
        <v>0</v>
      </c>
      <c r="J375" s="470">
        <f t="shared" si="5"/>
        <v>22257.61</v>
      </c>
    </row>
    <row r="376" spans="1:10" s="148" customFormat="1" ht="27.75" customHeight="1">
      <c r="A376" s="36"/>
      <c r="B376" s="36"/>
      <c r="C376" s="36">
        <v>266</v>
      </c>
      <c r="D376" s="24" t="s">
        <v>282</v>
      </c>
      <c r="E376" s="465">
        <v>111</v>
      </c>
      <c r="F376" s="111"/>
      <c r="G376" s="111"/>
      <c r="H376" s="34">
        <v>1000</v>
      </c>
      <c r="I376" s="34">
        <v>0</v>
      </c>
      <c r="J376" s="470">
        <f t="shared" si="5"/>
        <v>1000</v>
      </c>
    </row>
    <row r="377" spans="1:10" s="148" customFormat="1" ht="27.75" customHeight="1">
      <c r="A377" s="472" t="s">
        <v>284</v>
      </c>
      <c r="B377" s="472"/>
      <c r="C377" s="472"/>
      <c r="D377" s="472"/>
      <c r="E377" s="473"/>
      <c r="F377" s="142"/>
      <c r="G377" s="142"/>
      <c r="H377" s="142">
        <f>H374+H375+H376</f>
        <v>95958.29</v>
      </c>
      <c r="I377" s="142">
        <f>I374+I375+I376</f>
        <v>0</v>
      </c>
      <c r="J377" s="185">
        <f t="shared" si="5"/>
        <v>95958.29</v>
      </c>
    </row>
    <row r="378" spans="1:10" s="148" customFormat="1" ht="27.75" customHeight="1">
      <c r="A378" s="475" t="s">
        <v>287</v>
      </c>
      <c r="B378" s="36" t="s">
        <v>84</v>
      </c>
      <c r="C378" s="36">
        <v>211</v>
      </c>
      <c r="D378" s="24" t="s">
        <v>288</v>
      </c>
      <c r="E378" s="465">
        <v>111</v>
      </c>
      <c r="F378" s="111"/>
      <c r="G378" s="111"/>
      <c r="H378" s="34">
        <v>133257.32999999999</v>
      </c>
      <c r="I378" s="34">
        <v>0</v>
      </c>
      <c r="J378" s="470">
        <f t="shared" si="5"/>
        <v>133257.32999999999</v>
      </c>
    </row>
    <row r="379" spans="1:10" s="148" customFormat="1" ht="27.75" customHeight="1">
      <c r="A379" s="475"/>
      <c r="B379" s="36"/>
      <c r="C379" s="36">
        <v>213</v>
      </c>
      <c r="D379" s="25" t="s">
        <v>4</v>
      </c>
      <c r="E379" s="465">
        <v>119</v>
      </c>
      <c r="F379" s="111"/>
      <c r="G379" s="111"/>
      <c r="H379" s="34">
        <v>40545.72</v>
      </c>
      <c r="I379" s="34">
        <v>0</v>
      </c>
      <c r="J379" s="470">
        <f t="shared" si="5"/>
        <v>40545.72</v>
      </c>
    </row>
    <row r="380" spans="1:10" s="148" customFormat="1" ht="45.75" customHeight="1">
      <c r="A380" s="475"/>
      <c r="B380" s="36"/>
      <c r="C380" s="36">
        <v>266</v>
      </c>
      <c r="D380" s="24" t="s">
        <v>282</v>
      </c>
      <c r="E380" s="465">
        <v>119</v>
      </c>
      <c r="F380" s="111"/>
      <c r="G380" s="111"/>
      <c r="H380" s="34">
        <v>1000</v>
      </c>
      <c r="I380" s="34">
        <v>0</v>
      </c>
      <c r="J380" s="470">
        <f t="shared" si="5"/>
        <v>1000</v>
      </c>
    </row>
    <row r="381" spans="1:10" s="148" customFormat="1" ht="27.75" customHeight="1">
      <c r="A381" s="474"/>
      <c r="B381" s="472"/>
      <c r="C381" s="472"/>
      <c r="D381" s="472"/>
      <c r="E381" s="473"/>
      <c r="F381" s="142"/>
      <c r="G381" s="142"/>
      <c r="H381" s="142">
        <f>H378+H379+H380</f>
        <v>174803.05</v>
      </c>
      <c r="I381" s="142">
        <f>I378+I379+I380</f>
        <v>0</v>
      </c>
      <c r="J381" s="185">
        <f t="shared" si="5"/>
        <v>174803.05</v>
      </c>
    </row>
    <row r="382" spans="1:10" s="148" customFormat="1" ht="27.75" customHeight="1">
      <c r="A382" s="573" t="s">
        <v>289</v>
      </c>
      <c r="B382" s="573"/>
      <c r="C382" s="573"/>
      <c r="D382" s="574"/>
      <c r="E382" s="149"/>
      <c r="F382" s="150"/>
      <c r="G382" s="150"/>
      <c r="H382" s="150">
        <f>H377+H381</f>
        <v>270761.33999999997</v>
      </c>
      <c r="I382" s="150">
        <f>I377+I381</f>
        <v>0</v>
      </c>
      <c r="J382" s="184">
        <f>H3557+I382</f>
        <v>0</v>
      </c>
    </row>
    <row r="383" spans="1:10" ht="27.75" customHeight="1">
      <c r="A383" s="182" t="s">
        <v>226</v>
      </c>
      <c r="B383" s="20" t="s">
        <v>83</v>
      </c>
      <c r="C383" s="22">
        <v>211</v>
      </c>
      <c r="D383" s="25" t="s">
        <v>61</v>
      </c>
      <c r="E383" s="22">
        <v>111</v>
      </c>
      <c r="F383" s="111"/>
      <c r="G383" s="111"/>
      <c r="H383" s="34">
        <v>212560</v>
      </c>
      <c r="I383" s="14">
        <v>23528.03</v>
      </c>
      <c r="J383" s="468">
        <f t="shared" si="4"/>
        <v>236088.03</v>
      </c>
    </row>
    <row r="384" spans="1:10" ht="27.75" customHeight="1">
      <c r="A384" s="182"/>
      <c r="B384" s="20"/>
      <c r="C384" s="22">
        <v>213</v>
      </c>
      <c r="D384" s="25" t="s">
        <v>4</v>
      </c>
      <c r="E384" s="22">
        <v>119</v>
      </c>
      <c r="F384" s="111"/>
      <c r="G384" s="111"/>
      <c r="H384" s="34">
        <v>64193.120000000003</v>
      </c>
      <c r="I384" s="14">
        <v>7105.47</v>
      </c>
      <c r="J384" s="468">
        <f t="shared" si="4"/>
        <v>71298.59</v>
      </c>
    </row>
    <row r="385" spans="1:10" s="141" customFormat="1" ht="27.75" customHeight="1">
      <c r="A385" s="568" t="s">
        <v>101</v>
      </c>
      <c r="B385" s="569"/>
      <c r="C385" s="569"/>
      <c r="D385" s="569"/>
      <c r="E385" s="140"/>
      <c r="F385" s="142"/>
      <c r="G385" s="142"/>
      <c r="H385" s="142">
        <f>H383+H384</f>
        <v>276753.12</v>
      </c>
      <c r="I385" s="142">
        <f>I383+I384</f>
        <v>30633.5</v>
      </c>
      <c r="J385" s="185">
        <f t="shared" si="4"/>
        <v>307386.62</v>
      </c>
    </row>
    <row r="386" spans="1:10" ht="27.75" customHeight="1">
      <c r="A386" s="182" t="s">
        <v>226</v>
      </c>
      <c r="B386" s="20" t="s">
        <v>84</v>
      </c>
      <c r="C386" s="22">
        <v>211</v>
      </c>
      <c r="D386" s="25" t="s">
        <v>61</v>
      </c>
      <c r="E386" s="22">
        <v>111</v>
      </c>
      <c r="F386" s="115"/>
      <c r="G386" s="115"/>
      <c r="H386" s="14">
        <v>117920</v>
      </c>
      <c r="I386" s="14">
        <v>23528.03</v>
      </c>
      <c r="J386" s="468">
        <f t="shared" si="4"/>
        <v>141448.03</v>
      </c>
    </row>
    <row r="387" spans="1:10" ht="27.75" customHeight="1">
      <c r="A387" s="182"/>
      <c r="B387" s="20"/>
      <c r="C387" s="22">
        <v>213</v>
      </c>
      <c r="D387" s="25" t="s">
        <v>4</v>
      </c>
      <c r="E387" s="22">
        <v>119</v>
      </c>
      <c r="F387" s="115"/>
      <c r="G387" s="115"/>
      <c r="H387" s="14">
        <v>35611.83</v>
      </c>
      <c r="I387" s="14">
        <v>7105.47</v>
      </c>
      <c r="J387" s="468">
        <f t="shared" si="4"/>
        <v>42717.3</v>
      </c>
    </row>
    <row r="388" spans="1:10" s="141" customFormat="1" ht="27.75" customHeight="1">
      <c r="A388" s="568" t="s">
        <v>101</v>
      </c>
      <c r="B388" s="569"/>
      <c r="C388" s="569"/>
      <c r="D388" s="569"/>
      <c r="E388" s="176"/>
      <c r="F388" s="142"/>
      <c r="G388" s="142"/>
      <c r="H388" s="142">
        <f>SUM(H386:H387)</f>
        <v>153531.83000000002</v>
      </c>
      <c r="I388" s="142">
        <f>I386+I387</f>
        <v>30633.5</v>
      </c>
      <c r="J388" s="185">
        <f>H388+I388</f>
        <v>184165.33000000002</v>
      </c>
    </row>
    <row r="389" spans="1:10" s="141" customFormat="1" ht="27.75" customHeight="1">
      <c r="A389" s="182" t="s">
        <v>226</v>
      </c>
      <c r="B389" s="20" t="s">
        <v>79</v>
      </c>
      <c r="C389" s="22">
        <v>211</v>
      </c>
      <c r="D389" s="25" t="s">
        <v>61</v>
      </c>
      <c r="E389" s="22">
        <v>111</v>
      </c>
      <c r="F389" s="115"/>
      <c r="G389" s="115"/>
      <c r="H389" s="14">
        <v>930356.15</v>
      </c>
      <c r="I389" s="14">
        <v>0</v>
      </c>
      <c r="J389" s="468">
        <f t="shared" si="4"/>
        <v>930356.15</v>
      </c>
    </row>
    <row r="390" spans="1:10" s="141" customFormat="1" ht="27.75" customHeight="1">
      <c r="A390" s="182"/>
      <c r="B390" s="20"/>
      <c r="C390" s="22">
        <v>213</v>
      </c>
      <c r="D390" s="25" t="s">
        <v>4</v>
      </c>
      <c r="E390" s="22">
        <v>119</v>
      </c>
      <c r="F390" s="115"/>
      <c r="G390" s="115"/>
      <c r="H390" s="14">
        <v>280967.56</v>
      </c>
      <c r="I390" s="14">
        <v>0</v>
      </c>
      <c r="J390" s="468">
        <f t="shared" si="4"/>
        <v>280967.56</v>
      </c>
    </row>
    <row r="391" spans="1:10" s="141" customFormat="1" ht="27.75" customHeight="1">
      <c r="A391" s="568" t="s">
        <v>101</v>
      </c>
      <c r="B391" s="569"/>
      <c r="C391" s="569"/>
      <c r="D391" s="569"/>
      <c r="E391" s="394"/>
      <c r="F391" s="142"/>
      <c r="G391" s="142"/>
      <c r="H391" s="142">
        <f>H389+H390</f>
        <v>1211323.71</v>
      </c>
      <c r="I391" s="142">
        <v>0</v>
      </c>
      <c r="J391" s="185">
        <f t="shared" si="4"/>
        <v>1211323.71</v>
      </c>
    </row>
    <row r="392" spans="1:10" s="148" customFormat="1" ht="24" customHeight="1">
      <c r="A392" s="577" t="s">
        <v>240</v>
      </c>
      <c r="B392" s="578"/>
      <c r="C392" s="578"/>
      <c r="D392" s="578"/>
      <c r="E392" s="433"/>
      <c r="F392" s="150"/>
      <c r="G392" s="150"/>
      <c r="H392" s="150">
        <f>H385+H388+H391</f>
        <v>1641608.66</v>
      </c>
      <c r="I392" s="150">
        <f>I385+I388</f>
        <v>61267</v>
      </c>
      <c r="J392" s="184">
        <f t="shared" si="4"/>
        <v>1702875.66</v>
      </c>
    </row>
    <row r="393" spans="1:10" s="148" customFormat="1" ht="0.75" hidden="1" customHeight="1">
      <c r="A393" s="182"/>
      <c r="B393" s="20"/>
      <c r="C393" s="22"/>
      <c r="D393" s="25"/>
      <c r="E393" s="22"/>
      <c r="F393" s="111"/>
      <c r="G393" s="111"/>
      <c r="H393" s="34"/>
      <c r="I393" s="161">
        <v>0</v>
      </c>
      <c r="J393" s="180">
        <f t="shared" si="4"/>
        <v>0</v>
      </c>
    </row>
    <row r="394" spans="1:10" s="148" customFormat="1" ht="27.75" hidden="1" customHeight="1">
      <c r="A394" s="182"/>
      <c r="B394" s="20"/>
      <c r="C394" s="22"/>
      <c r="D394" s="25"/>
      <c r="E394" s="22"/>
      <c r="F394" s="111"/>
      <c r="G394" s="111"/>
      <c r="H394" s="34"/>
      <c r="I394" s="161">
        <v>0</v>
      </c>
      <c r="J394" s="180">
        <f t="shared" si="4"/>
        <v>0</v>
      </c>
    </row>
    <row r="395" spans="1:10" s="148" customFormat="1" ht="27.75" hidden="1" customHeight="1">
      <c r="A395" s="568"/>
      <c r="B395" s="569"/>
      <c r="C395" s="569"/>
      <c r="D395" s="569"/>
      <c r="E395" s="140"/>
      <c r="F395" s="142"/>
      <c r="G395" s="142"/>
      <c r="H395" s="142"/>
      <c r="I395" s="161">
        <v>0</v>
      </c>
      <c r="J395" s="180">
        <f t="shared" si="4"/>
        <v>0</v>
      </c>
    </row>
    <row r="396" spans="1:10" s="148" customFormat="1" ht="27.75" hidden="1" customHeight="1">
      <c r="A396" s="182"/>
      <c r="B396" s="20"/>
      <c r="C396" s="22"/>
      <c r="D396" s="25"/>
      <c r="E396" s="22"/>
      <c r="F396" s="111"/>
      <c r="G396" s="111"/>
      <c r="H396" s="34"/>
      <c r="I396" s="161">
        <v>0</v>
      </c>
      <c r="J396" s="180">
        <f t="shared" si="4"/>
        <v>0</v>
      </c>
    </row>
    <row r="397" spans="1:10" s="148" customFormat="1" ht="27.75" hidden="1" customHeight="1">
      <c r="A397" s="182"/>
      <c r="B397" s="20"/>
      <c r="C397" s="22"/>
      <c r="D397" s="25"/>
      <c r="E397" s="22"/>
      <c r="F397" s="111"/>
      <c r="G397" s="111"/>
      <c r="H397" s="34"/>
      <c r="I397" s="161">
        <v>0</v>
      </c>
      <c r="J397" s="180">
        <f t="shared" ref="J397:J460" si="11">H397+I397</f>
        <v>0</v>
      </c>
    </row>
    <row r="398" spans="1:10" s="148" customFormat="1" ht="27.75" hidden="1" customHeight="1">
      <c r="A398" s="568"/>
      <c r="B398" s="569"/>
      <c r="C398" s="569"/>
      <c r="D398" s="569"/>
      <c r="E398" s="140"/>
      <c r="F398" s="142"/>
      <c r="G398" s="142"/>
      <c r="H398" s="142"/>
      <c r="I398" s="161">
        <v>0</v>
      </c>
      <c r="J398" s="180">
        <f t="shared" si="11"/>
        <v>0</v>
      </c>
    </row>
    <row r="399" spans="1:10" s="148" customFormat="1" ht="27.75" hidden="1" customHeight="1">
      <c r="A399" s="182"/>
      <c r="B399" s="20"/>
      <c r="C399" s="22"/>
      <c r="D399" s="25"/>
      <c r="E399" s="22"/>
      <c r="F399" s="111"/>
      <c r="G399" s="111"/>
      <c r="H399" s="34"/>
      <c r="I399" s="161">
        <v>0</v>
      </c>
      <c r="J399" s="180">
        <f t="shared" si="11"/>
        <v>0</v>
      </c>
    </row>
    <row r="400" spans="1:10" s="148" customFormat="1" ht="27.75" hidden="1" customHeight="1">
      <c r="A400" s="182"/>
      <c r="B400" s="20"/>
      <c r="C400" s="22"/>
      <c r="D400" s="25"/>
      <c r="E400" s="22"/>
      <c r="F400" s="111"/>
      <c r="G400" s="111"/>
      <c r="H400" s="34"/>
      <c r="I400" s="161">
        <v>0</v>
      </c>
      <c r="J400" s="180">
        <f t="shared" si="11"/>
        <v>0</v>
      </c>
    </row>
    <row r="401" spans="1:10" s="148" customFormat="1" ht="27.75" hidden="1" customHeight="1">
      <c r="A401" s="568"/>
      <c r="B401" s="569"/>
      <c r="C401" s="569"/>
      <c r="D401" s="569"/>
      <c r="E401" s="140"/>
      <c r="F401" s="142"/>
      <c r="G401" s="142"/>
      <c r="H401" s="142"/>
      <c r="I401" s="161">
        <v>0</v>
      </c>
      <c r="J401" s="180">
        <f t="shared" si="11"/>
        <v>0</v>
      </c>
    </row>
    <row r="402" spans="1:10" s="148" customFormat="1" ht="32.25" hidden="1" customHeight="1">
      <c r="A402" s="577"/>
      <c r="B402" s="578"/>
      <c r="C402" s="578"/>
      <c r="D402" s="578"/>
      <c r="E402" s="360"/>
      <c r="F402" s="150"/>
      <c r="G402" s="150"/>
      <c r="H402" s="150"/>
      <c r="I402" s="161">
        <v>0</v>
      </c>
      <c r="J402" s="180">
        <f t="shared" si="11"/>
        <v>0</v>
      </c>
    </row>
    <row r="403" spans="1:10" s="148" customFormat="1" ht="0.75" hidden="1" customHeight="1">
      <c r="A403" s="361"/>
      <c r="B403" s="137"/>
      <c r="C403" s="137"/>
      <c r="D403" s="137"/>
      <c r="E403" s="362"/>
      <c r="F403" s="161"/>
      <c r="G403" s="161"/>
      <c r="H403" s="161"/>
      <c r="I403" s="161">
        <v>0</v>
      </c>
      <c r="J403" s="180">
        <f t="shared" si="11"/>
        <v>0</v>
      </c>
    </row>
    <row r="404" spans="1:10" s="148" customFormat="1" ht="27.75" hidden="1" customHeight="1">
      <c r="A404" s="361"/>
      <c r="B404" s="137"/>
      <c r="C404" s="137"/>
      <c r="D404" s="137"/>
      <c r="E404" s="362"/>
      <c r="F404" s="161"/>
      <c r="G404" s="161"/>
      <c r="H404" s="161"/>
      <c r="I404" s="161">
        <v>0</v>
      </c>
      <c r="J404" s="180">
        <f t="shared" si="11"/>
        <v>0</v>
      </c>
    </row>
    <row r="405" spans="1:10" ht="2.25" hidden="1" customHeight="1">
      <c r="A405" s="182" t="s">
        <v>126</v>
      </c>
      <c r="B405" s="20" t="s">
        <v>83</v>
      </c>
      <c r="C405" s="22">
        <v>211</v>
      </c>
      <c r="D405" s="25" t="s">
        <v>61</v>
      </c>
      <c r="E405" s="22">
        <v>111</v>
      </c>
      <c r="F405" s="115"/>
      <c r="G405" s="115"/>
      <c r="H405" s="34"/>
      <c r="I405" s="161">
        <v>0</v>
      </c>
      <c r="J405" s="180">
        <f t="shared" si="11"/>
        <v>0</v>
      </c>
    </row>
    <row r="406" spans="1:10" ht="27.75" hidden="1" customHeight="1">
      <c r="A406" s="182"/>
      <c r="B406" s="20"/>
      <c r="C406" s="22">
        <v>213</v>
      </c>
      <c r="D406" s="25" t="s">
        <v>4</v>
      </c>
      <c r="E406" s="22">
        <v>119</v>
      </c>
      <c r="F406" s="115"/>
      <c r="G406" s="115"/>
      <c r="H406" s="34"/>
      <c r="I406" s="161">
        <v>0</v>
      </c>
      <c r="J406" s="180">
        <f t="shared" si="11"/>
        <v>0</v>
      </c>
    </row>
    <row r="407" spans="1:10" s="141" customFormat="1" ht="27.75" hidden="1" customHeight="1">
      <c r="A407" s="568" t="s">
        <v>101</v>
      </c>
      <c r="B407" s="569"/>
      <c r="C407" s="569"/>
      <c r="D407" s="569"/>
      <c r="E407" s="140"/>
      <c r="F407" s="142"/>
      <c r="G407" s="142"/>
      <c r="H407" s="142">
        <f>SUM(H405:H406)</f>
        <v>0</v>
      </c>
      <c r="I407" s="161">
        <v>0</v>
      </c>
      <c r="J407" s="180">
        <f t="shared" si="11"/>
        <v>0</v>
      </c>
    </row>
    <row r="408" spans="1:10" ht="27.75" hidden="1" customHeight="1">
      <c r="A408" s="182" t="s">
        <v>126</v>
      </c>
      <c r="B408" s="20" t="s">
        <v>79</v>
      </c>
      <c r="C408" s="22">
        <v>211</v>
      </c>
      <c r="D408" s="25" t="s">
        <v>61</v>
      </c>
      <c r="E408" s="22">
        <v>111</v>
      </c>
      <c r="F408" s="115"/>
      <c r="G408" s="115"/>
      <c r="H408" s="34"/>
      <c r="I408" s="161">
        <v>0</v>
      </c>
      <c r="J408" s="180">
        <f t="shared" si="11"/>
        <v>0</v>
      </c>
    </row>
    <row r="409" spans="1:10" ht="27.75" hidden="1" customHeight="1">
      <c r="A409" s="182"/>
      <c r="B409" s="20"/>
      <c r="C409" s="22">
        <v>213</v>
      </c>
      <c r="D409" s="25" t="s">
        <v>4</v>
      </c>
      <c r="E409" s="22">
        <v>119</v>
      </c>
      <c r="F409" s="115"/>
      <c r="G409" s="115"/>
      <c r="H409" s="34"/>
      <c r="I409" s="161">
        <v>0</v>
      </c>
      <c r="J409" s="180">
        <f t="shared" si="11"/>
        <v>0</v>
      </c>
    </row>
    <row r="410" spans="1:10" s="141" customFormat="1" ht="27.75" hidden="1" customHeight="1">
      <c r="A410" s="586"/>
      <c r="B410" s="587"/>
      <c r="C410" s="587"/>
      <c r="D410" s="588"/>
      <c r="E410" s="140"/>
      <c r="F410" s="142"/>
      <c r="G410" s="142"/>
      <c r="H410" s="142">
        <f>SUM(H408:H409)</f>
        <v>0</v>
      </c>
      <c r="I410" s="161">
        <v>0</v>
      </c>
      <c r="J410" s="180">
        <f t="shared" si="11"/>
        <v>0</v>
      </c>
    </row>
    <row r="411" spans="1:10" s="148" customFormat="1" ht="1.5" hidden="1" customHeight="1">
      <c r="A411" s="577" t="s">
        <v>139</v>
      </c>
      <c r="B411" s="578"/>
      <c r="C411" s="578"/>
      <c r="D411" s="578"/>
      <c r="E411" s="146"/>
      <c r="F411" s="150"/>
      <c r="G411" s="150"/>
      <c r="H411" s="150">
        <f>H407+H410</f>
        <v>0</v>
      </c>
      <c r="I411" s="161">
        <v>0</v>
      </c>
      <c r="J411" s="180">
        <f t="shared" si="11"/>
        <v>0</v>
      </c>
    </row>
    <row r="412" spans="1:10" ht="1.5" hidden="1" customHeight="1">
      <c r="A412" s="186" t="s">
        <v>114</v>
      </c>
      <c r="B412" s="35" t="s">
        <v>83</v>
      </c>
      <c r="C412" s="36">
        <v>211</v>
      </c>
      <c r="D412" s="24" t="s">
        <v>61</v>
      </c>
      <c r="E412" s="36">
        <v>111</v>
      </c>
      <c r="F412" s="34">
        <v>0</v>
      </c>
      <c r="G412" s="34">
        <v>76252.84</v>
      </c>
      <c r="H412" s="34"/>
      <c r="I412" s="161">
        <v>0</v>
      </c>
      <c r="J412" s="180">
        <f t="shared" si="11"/>
        <v>0</v>
      </c>
    </row>
    <row r="413" spans="1:10" ht="27.75" hidden="1" customHeight="1">
      <c r="A413" s="186"/>
      <c r="B413" s="35"/>
      <c r="C413" s="36">
        <v>213</v>
      </c>
      <c r="D413" s="24" t="s">
        <v>4</v>
      </c>
      <c r="E413" s="36">
        <v>119</v>
      </c>
      <c r="F413" s="34">
        <v>0</v>
      </c>
      <c r="G413" s="34">
        <v>23028.36</v>
      </c>
      <c r="H413" s="34"/>
      <c r="I413" s="161">
        <v>0</v>
      </c>
      <c r="J413" s="180">
        <f t="shared" si="11"/>
        <v>0</v>
      </c>
    </row>
    <row r="414" spans="1:10" s="141" customFormat="1" ht="27.75" hidden="1" customHeight="1">
      <c r="A414" s="568" t="s">
        <v>101</v>
      </c>
      <c r="B414" s="569"/>
      <c r="C414" s="569"/>
      <c r="D414" s="569"/>
      <c r="E414" s="140"/>
      <c r="F414" s="142">
        <v>0</v>
      </c>
      <c r="G414" s="142">
        <f>G412+G413</f>
        <v>99281.2</v>
      </c>
      <c r="H414" s="142">
        <f>H412+H413</f>
        <v>0</v>
      </c>
      <c r="I414" s="161">
        <v>0</v>
      </c>
      <c r="J414" s="180">
        <f t="shared" si="11"/>
        <v>0</v>
      </c>
    </row>
    <row r="415" spans="1:10" ht="27.75" hidden="1" customHeight="1">
      <c r="A415" s="186" t="s">
        <v>114</v>
      </c>
      <c r="B415" s="35" t="s">
        <v>79</v>
      </c>
      <c r="C415" s="36">
        <v>211</v>
      </c>
      <c r="D415" s="24" t="s">
        <v>61</v>
      </c>
      <c r="E415" s="36">
        <v>111</v>
      </c>
      <c r="F415" s="34">
        <v>0</v>
      </c>
      <c r="G415" s="34">
        <v>384211.16</v>
      </c>
      <c r="H415" s="34"/>
      <c r="I415" s="161">
        <v>0</v>
      </c>
      <c r="J415" s="180">
        <f t="shared" si="11"/>
        <v>0</v>
      </c>
    </row>
    <row r="416" spans="1:10" ht="27.75" hidden="1" customHeight="1">
      <c r="A416" s="186"/>
      <c r="B416" s="35"/>
      <c r="C416" s="36">
        <v>213</v>
      </c>
      <c r="D416" s="24" t="s">
        <v>4</v>
      </c>
      <c r="E416" s="36">
        <v>119</v>
      </c>
      <c r="F416" s="34">
        <v>0</v>
      </c>
      <c r="G416" s="34">
        <v>116031.77</v>
      </c>
      <c r="H416" s="34"/>
      <c r="I416" s="161">
        <v>0</v>
      </c>
      <c r="J416" s="180">
        <f t="shared" si="11"/>
        <v>0</v>
      </c>
    </row>
    <row r="417" spans="1:10" s="141" customFormat="1" ht="27.75" hidden="1" customHeight="1">
      <c r="A417" s="568" t="s">
        <v>101</v>
      </c>
      <c r="B417" s="569"/>
      <c r="C417" s="569"/>
      <c r="D417" s="569"/>
      <c r="E417" s="140"/>
      <c r="F417" s="142">
        <v>0</v>
      </c>
      <c r="G417" s="142">
        <f>G415+G416</f>
        <v>500242.93</v>
      </c>
      <c r="H417" s="142">
        <f>SUM(H415:H416)</f>
        <v>0</v>
      </c>
      <c r="I417" s="161">
        <v>0</v>
      </c>
      <c r="J417" s="180">
        <f t="shared" si="11"/>
        <v>0</v>
      </c>
    </row>
    <row r="418" spans="1:10" s="148" customFormat="1" ht="2.25" hidden="1" customHeight="1">
      <c r="A418" s="591" t="s">
        <v>115</v>
      </c>
      <c r="B418" s="592"/>
      <c r="C418" s="592"/>
      <c r="D418" s="592"/>
      <c r="E418" s="146"/>
      <c r="F418" s="150">
        <f>F414+F417</f>
        <v>0</v>
      </c>
      <c r="G418" s="150">
        <f>G414+G417</f>
        <v>599524.13</v>
      </c>
      <c r="H418" s="150">
        <f>H414+H417</f>
        <v>0</v>
      </c>
      <c r="I418" s="161">
        <v>0</v>
      </c>
      <c r="J418" s="180">
        <f t="shared" si="11"/>
        <v>0</v>
      </c>
    </row>
    <row r="419" spans="1:10" s="148" customFormat="1" ht="27.75" hidden="1" customHeight="1">
      <c r="A419" s="182" t="s">
        <v>209</v>
      </c>
      <c r="B419" s="20" t="s">
        <v>83</v>
      </c>
      <c r="C419" s="22">
        <v>211</v>
      </c>
      <c r="D419" s="25" t="s">
        <v>61</v>
      </c>
      <c r="E419" s="22">
        <v>111</v>
      </c>
      <c r="F419" s="115"/>
      <c r="G419" s="115"/>
      <c r="H419" s="34"/>
      <c r="I419" s="161">
        <v>0</v>
      </c>
      <c r="J419" s="180">
        <f t="shared" si="11"/>
        <v>0</v>
      </c>
    </row>
    <row r="420" spans="1:10" s="148" customFormat="1" ht="27.75" hidden="1" customHeight="1">
      <c r="A420" s="182"/>
      <c r="B420" s="20"/>
      <c r="C420" s="22">
        <v>213</v>
      </c>
      <c r="D420" s="25" t="s">
        <v>4</v>
      </c>
      <c r="E420" s="22">
        <v>119</v>
      </c>
      <c r="F420" s="115"/>
      <c r="G420" s="115"/>
      <c r="H420" s="34"/>
      <c r="I420" s="161">
        <v>0</v>
      </c>
      <c r="J420" s="180">
        <f t="shared" si="11"/>
        <v>0</v>
      </c>
    </row>
    <row r="421" spans="1:10" s="148" customFormat="1" ht="27.75" hidden="1" customHeight="1">
      <c r="A421" s="568" t="s">
        <v>101</v>
      </c>
      <c r="B421" s="569"/>
      <c r="C421" s="569"/>
      <c r="D421" s="569"/>
      <c r="E421" s="140"/>
      <c r="F421" s="142"/>
      <c r="G421" s="142"/>
      <c r="H421" s="142">
        <f>SUM(H419:H420)</f>
        <v>0</v>
      </c>
      <c r="I421" s="161">
        <v>0</v>
      </c>
      <c r="J421" s="180">
        <f t="shared" si="11"/>
        <v>0</v>
      </c>
    </row>
    <row r="422" spans="1:10" s="148" customFormat="1" ht="27.75" hidden="1" customHeight="1">
      <c r="A422" s="182" t="s">
        <v>209</v>
      </c>
      <c r="B422" s="20" t="s">
        <v>79</v>
      </c>
      <c r="C422" s="22">
        <v>211</v>
      </c>
      <c r="D422" s="25" t="s">
        <v>61</v>
      </c>
      <c r="E422" s="22">
        <v>111</v>
      </c>
      <c r="F422" s="115"/>
      <c r="G422" s="115"/>
      <c r="H422" s="34"/>
      <c r="I422" s="161">
        <v>0</v>
      </c>
      <c r="J422" s="180">
        <f t="shared" si="11"/>
        <v>0</v>
      </c>
    </row>
    <row r="423" spans="1:10" s="148" customFormat="1" ht="27.75" hidden="1" customHeight="1">
      <c r="A423" s="182"/>
      <c r="B423" s="20"/>
      <c r="C423" s="22">
        <v>213</v>
      </c>
      <c r="D423" s="25" t="s">
        <v>4</v>
      </c>
      <c r="E423" s="22">
        <v>119</v>
      </c>
      <c r="F423" s="115"/>
      <c r="G423" s="115"/>
      <c r="H423" s="34"/>
      <c r="I423" s="161">
        <v>0</v>
      </c>
      <c r="J423" s="180">
        <f t="shared" si="11"/>
        <v>0</v>
      </c>
    </row>
    <row r="424" spans="1:10" s="148" customFormat="1" ht="27.75" hidden="1" customHeight="1">
      <c r="A424" s="586"/>
      <c r="B424" s="587"/>
      <c r="C424" s="587"/>
      <c r="D424" s="588"/>
      <c r="E424" s="140"/>
      <c r="F424" s="142"/>
      <c r="G424" s="142"/>
      <c r="H424" s="142">
        <f>SUM(H422:H423)</f>
        <v>0</v>
      </c>
      <c r="I424" s="161">
        <v>0</v>
      </c>
      <c r="J424" s="180">
        <f t="shared" si="11"/>
        <v>0</v>
      </c>
    </row>
    <row r="425" spans="1:10" s="148" customFormat="1" ht="27.75" hidden="1" customHeight="1">
      <c r="A425" s="577" t="s">
        <v>210</v>
      </c>
      <c r="B425" s="578"/>
      <c r="C425" s="578"/>
      <c r="D425" s="578"/>
      <c r="E425" s="146"/>
      <c r="F425" s="150"/>
      <c r="G425" s="150"/>
      <c r="H425" s="150">
        <f>H421+H424</f>
        <v>0</v>
      </c>
      <c r="I425" s="161">
        <v>0</v>
      </c>
      <c r="J425" s="180">
        <f t="shared" si="11"/>
        <v>0</v>
      </c>
    </row>
    <row r="426" spans="1:10" s="148" customFormat="1" ht="27.75" hidden="1" customHeight="1">
      <c r="A426" s="182" t="s">
        <v>211</v>
      </c>
      <c r="B426" s="20" t="s">
        <v>83</v>
      </c>
      <c r="C426" s="22">
        <v>211</v>
      </c>
      <c r="D426" s="25" t="s">
        <v>61</v>
      </c>
      <c r="E426" s="22">
        <v>111</v>
      </c>
      <c r="F426" s="115"/>
      <c r="G426" s="115"/>
      <c r="H426" s="34"/>
      <c r="I426" s="161">
        <v>0</v>
      </c>
      <c r="J426" s="180">
        <f t="shared" si="11"/>
        <v>0</v>
      </c>
    </row>
    <row r="427" spans="1:10" s="148" customFormat="1" ht="27.75" hidden="1" customHeight="1">
      <c r="A427" s="182"/>
      <c r="B427" s="20"/>
      <c r="C427" s="22">
        <v>213</v>
      </c>
      <c r="D427" s="25" t="s">
        <v>4</v>
      </c>
      <c r="E427" s="22">
        <v>119</v>
      </c>
      <c r="F427" s="115"/>
      <c r="G427" s="115"/>
      <c r="H427" s="34"/>
      <c r="I427" s="161">
        <v>0</v>
      </c>
      <c r="J427" s="180">
        <f t="shared" si="11"/>
        <v>0</v>
      </c>
    </row>
    <row r="428" spans="1:10" s="148" customFormat="1" ht="27.75" hidden="1" customHeight="1">
      <c r="A428" s="568" t="s">
        <v>101</v>
      </c>
      <c r="B428" s="569"/>
      <c r="C428" s="569"/>
      <c r="D428" s="569"/>
      <c r="E428" s="140"/>
      <c r="F428" s="142"/>
      <c r="G428" s="142"/>
      <c r="H428" s="142">
        <f>SUM(H426:H427)</f>
        <v>0</v>
      </c>
      <c r="I428" s="161">
        <v>0</v>
      </c>
      <c r="J428" s="180">
        <f t="shared" si="11"/>
        <v>0</v>
      </c>
    </row>
    <row r="429" spans="1:10" s="148" customFormat="1" ht="27.75" hidden="1" customHeight="1">
      <c r="A429" s="182" t="s">
        <v>211</v>
      </c>
      <c r="B429" s="20" t="s">
        <v>79</v>
      </c>
      <c r="C429" s="22">
        <v>211</v>
      </c>
      <c r="D429" s="25" t="s">
        <v>61</v>
      </c>
      <c r="E429" s="22">
        <v>111</v>
      </c>
      <c r="F429" s="115"/>
      <c r="G429" s="115"/>
      <c r="H429" s="34"/>
      <c r="I429" s="161">
        <v>0</v>
      </c>
      <c r="J429" s="180">
        <f t="shared" si="11"/>
        <v>0</v>
      </c>
    </row>
    <row r="430" spans="1:10" s="148" customFormat="1" ht="27.75" hidden="1" customHeight="1">
      <c r="A430" s="182"/>
      <c r="B430" s="20"/>
      <c r="C430" s="22">
        <v>213</v>
      </c>
      <c r="D430" s="25" t="s">
        <v>4</v>
      </c>
      <c r="E430" s="22">
        <v>119</v>
      </c>
      <c r="F430" s="115"/>
      <c r="G430" s="115"/>
      <c r="H430" s="34"/>
      <c r="I430" s="161">
        <v>0</v>
      </c>
      <c r="J430" s="180">
        <f t="shared" si="11"/>
        <v>0</v>
      </c>
    </row>
    <row r="431" spans="1:10" s="148" customFormat="1" ht="27.75" hidden="1" customHeight="1">
      <c r="A431" s="586"/>
      <c r="B431" s="587"/>
      <c r="C431" s="587"/>
      <c r="D431" s="588"/>
      <c r="E431" s="140"/>
      <c r="F431" s="142"/>
      <c r="G431" s="142"/>
      <c r="H431" s="142">
        <f>SUM(H429:H430)</f>
        <v>0</v>
      </c>
      <c r="I431" s="161">
        <v>0</v>
      </c>
      <c r="J431" s="180">
        <f t="shared" si="11"/>
        <v>0</v>
      </c>
    </row>
    <row r="432" spans="1:10" s="148" customFormat="1" ht="27.75" hidden="1" customHeight="1">
      <c r="A432" s="577" t="s">
        <v>212</v>
      </c>
      <c r="B432" s="578"/>
      <c r="C432" s="578"/>
      <c r="D432" s="578"/>
      <c r="E432" s="146"/>
      <c r="F432" s="150"/>
      <c r="G432" s="150"/>
      <c r="H432" s="150">
        <f>H428+H431</f>
        <v>0</v>
      </c>
      <c r="I432" s="161">
        <v>0</v>
      </c>
      <c r="J432" s="180">
        <f t="shared" si="11"/>
        <v>0</v>
      </c>
    </row>
    <row r="433" spans="1:10" s="148" customFormat="1" ht="27.75" hidden="1" customHeight="1">
      <c r="A433" s="182" t="s">
        <v>216</v>
      </c>
      <c r="B433" s="20" t="s">
        <v>83</v>
      </c>
      <c r="C433" s="22">
        <v>211</v>
      </c>
      <c r="D433" s="25" t="s">
        <v>74</v>
      </c>
      <c r="E433" s="22">
        <v>111</v>
      </c>
      <c r="F433" s="111"/>
      <c r="G433" s="111"/>
      <c r="H433" s="34"/>
      <c r="I433" s="161">
        <v>0</v>
      </c>
      <c r="J433" s="180">
        <f t="shared" si="11"/>
        <v>0</v>
      </c>
    </row>
    <row r="434" spans="1:10" s="148" customFormat="1" ht="27.75" hidden="1" customHeight="1">
      <c r="A434" s="182"/>
      <c r="B434" s="20"/>
      <c r="C434" s="22">
        <v>213</v>
      </c>
      <c r="D434" s="25" t="s">
        <v>4</v>
      </c>
      <c r="E434" s="22">
        <v>119</v>
      </c>
      <c r="F434" s="111"/>
      <c r="G434" s="111"/>
      <c r="H434" s="34"/>
      <c r="I434" s="161">
        <v>0</v>
      </c>
      <c r="J434" s="180">
        <f t="shared" si="11"/>
        <v>0</v>
      </c>
    </row>
    <row r="435" spans="1:10" s="148" customFormat="1" ht="27.75" hidden="1" customHeight="1">
      <c r="A435" s="568" t="s">
        <v>101</v>
      </c>
      <c r="B435" s="569"/>
      <c r="C435" s="569"/>
      <c r="D435" s="569"/>
      <c r="E435" s="140"/>
      <c r="F435" s="142"/>
      <c r="G435" s="142"/>
      <c r="H435" s="142">
        <f>H433+H434</f>
        <v>0</v>
      </c>
      <c r="I435" s="161">
        <v>0</v>
      </c>
      <c r="J435" s="180">
        <f t="shared" si="11"/>
        <v>0</v>
      </c>
    </row>
    <row r="436" spans="1:10" s="148" customFormat="1" ht="27.75" hidden="1" customHeight="1">
      <c r="A436" s="182" t="s">
        <v>216</v>
      </c>
      <c r="B436" s="20" t="s">
        <v>84</v>
      </c>
      <c r="C436" s="22">
        <v>211</v>
      </c>
      <c r="D436" s="25" t="s">
        <v>74</v>
      </c>
      <c r="E436" s="22">
        <v>111</v>
      </c>
      <c r="F436" s="111"/>
      <c r="G436" s="111"/>
      <c r="H436" s="34"/>
      <c r="I436" s="161">
        <v>0</v>
      </c>
      <c r="J436" s="180">
        <f t="shared" si="11"/>
        <v>0</v>
      </c>
    </row>
    <row r="437" spans="1:10" s="148" customFormat="1" ht="27.75" hidden="1" customHeight="1">
      <c r="A437" s="182"/>
      <c r="B437" s="20"/>
      <c r="C437" s="22">
        <v>213</v>
      </c>
      <c r="D437" s="25" t="s">
        <v>4</v>
      </c>
      <c r="E437" s="22">
        <v>119</v>
      </c>
      <c r="F437" s="111"/>
      <c r="G437" s="111"/>
      <c r="H437" s="34"/>
      <c r="I437" s="161">
        <v>0</v>
      </c>
      <c r="J437" s="180">
        <f t="shared" si="11"/>
        <v>0</v>
      </c>
    </row>
    <row r="438" spans="1:10" s="148" customFormat="1" ht="27.75" hidden="1" customHeight="1">
      <c r="A438" s="568" t="s">
        <v>101</v>
      </c>
      <c r="B438" s="569"/>
      <c r="C438" s="569"/>
      <c r="D438" s="569"/>
      <c r="E438" s="140"/>
      <c r="F438" s="142"/>
      <c r="G438" s="142"/>
      <c r="H438" s="142">
        <f>H436+H437</f>
        <v>0</v>
      </c>
      <c r="I438" s="161">
        <v>0</v>
      </c>
      <c r="J438" s="180">
        <f t="shared" si="11"/>
        <v>0</v>
      </c>
    </row>
    <row r="439" spans="1:10" s="148" customFormat="1" ht="27.75" hidden="1" customHeight="1">
      <c r="A439" s="182" t="s">
        <v>216</v>
      </c>
      <c r="B439" s="20" t="s">
        <v>79</v>
      </c>
      <c r="C439" s="22">
        <v>211</v>
      </c>
      <c r="D439" s="25" t="s">
        <v>74</v>
      </c>
      <c r="E439" s="22">
        <v>111</v>
      </c>
      <c r="F439" s="111"/>
      <c r="G439" s="111"/>
      <c r="H439" s="34"/>
      <c r="I439" s="161">
        <v>0</v>
      </c>
      <c r="J439" s="180">
        <f t="shared" si="11"/>
        <v>0</v>
      </c>
    </row>
    <row r="440" spans="1:10" s="148" customFormat="1" ht="1.5" hidden="1" customHeight="1">
      <c r="A440" s="182"/>
      <c r="B440" s="20"/>
      <c r="C440" s="22">
        <v>213</v>
      </c>
      <c r="D440" s="25" t="s">
        <v>4</v>
      </c>
      <c r="E440" s="22">
        <v>119</v>
      </c>
      <c r="F440" s="111"/>
      <c r="G440" s="111"/>
      <c r="H440" s="34"/>
      <c r="I440" s="161">
        <v>0</v>
      </c>
      <c r="J440" s="180">
        <f t="shared" si="11"/>
        <v>0</v>
      </c>
    </row>
    <row r="441" spans="1:10" s="148" customFormat="1" ht="27.75" hidden="1" customHeight="1">
      <c r="A441" s="568" t="s">
        <v>101</v>
      </c>
      <c r="B441" s="569"/>
      <c r="C441" s="569"/>
      <c r="D441" s="569"/>
      <c r="E441" s="140"/>
      <c r="F441" s="142"/>
      <c r="G441" s="142"/>
      <c r="H441" s="142">
        <f>H439+H440</f>
        <v>0</v>
      </c>
      <c r="I441" s="161">
        <v>0</v>
      </c>
      <c r="J441" s="180">
        <f t="shared" si="11"/>
        <v>0</v>
      </c>
    </row>
    <row r="442" spans="1:10" s="148" customFormat="1" ht="27.75" hidden="1" customHeight="1">
      <c r="A442" s="577" t="s">
        <v>217</v>
      </c>
      <c r="B442" s="578"/>
      <c r="C442" s="578"/>
      <c r="D442" s="578"/>
      <c r="E442" s="360"/>
      <c r="F442" s="150"/>
      <c r="G442" s="150"/>
      <c r="H442" s="150">
        <f>H435+H438+H441</f>
        <v>0</v>
      </c>
      <c r="I442" s="161">
        <v>0</v>
      </c>
      <c r="J442" s="180">
        <f t="shared" si="11"/>
        <v>0</v>
      </c>
    </row>
    <row r="443" spans="1:10" s="154" customFormat="1" ht="27.75" customHeight="1">
      <c r="A443" s="187"/>
      <c r="B443" s="151"/>
      <c r="C443" s="151"/>
      <c r="D443" s="152" t="s">
        <v>80</v>
      </c>
      <c r="E443" s="151"/>
      <c r="F443" s="153"/>
      <c r="G443" s="153"/>
      <c r="H443" s="153"/>
      <c r="I443" s="435">
        <v>0</v>
      </c>
      <c r="J443" s="436">
        <f t="shared" si="11"/>
        <v>0</v>
      </c>
    </row>
    <row r="444" spans="1:10" ht="25.5" customHeight="1">
      <c r="A444" s="182" t="s">
        <v>54</v>
      </c>
      <c r="B444" s="20" t="s">
        <v>83</v>
      </c>
      <c r="C444" s="22">
        <v>226</v>
      </c>
      <c r="D444" s="137" t="s">
        <v>89</v>
      </c>
      <c r="E444" s="22">
        <v>113</v>
      </c>
      <c r="F444" s="161">
        <v>3600</v>
      </c>
      <c r="G444" s="161"/>
      <c r="H444" s="161">
        <f>H445+H448</f>
        <v>43200</v>
      </c>
      <c r="I444" s="161">
        <v>0</v>
      </c>
      <c r="J444" s="180">
        <f t="shared" si="11"/>
        <v>43200</v>
      </c>
    </row>
    <row r="445" spans="1:10" s="138" customFormat="1" ht="1.5" hidden="1" customHeight="1">
      <c r="A445" s="182"/>
      <c r="B445" s="20"/>
      <c r="C445" s="32"/>
      <c r="D445" s="137" t="s">
        <v>141</v>
      </c>
      <c r="E445" s="22">
        <v>244</v>
      </c>
      <c r="F445" s="161">
        <v>3600</v>
      </c>
      <c r="G445" s="161"/>
      <c r="H445" s="161">
        <f>H446+H447</f>
        <v>0</v>
      </c>
      <c r="I445" s="161">
        <v>0</v>
      </c>
      <c r="J445" s="180">
        <f t="shared" si="11"/>
        <v>0</v>
      </c>
    </row>
    <row r="446" spans="1:10" ht="28.5" hidden="1" customHeight="1">
      <c r="A446" s="182"/>
      <c r="B446" s="20"/>
      <c r="C446" s="26"/>
      <c r="D446" s="25" t="s">
        <v>140</v>
      </c>
      <c r="E446" s="16"/>
      <c r="F446" s="14">
        <v>3600</v>
      </c>
      <c r="G446" s="14"/>
      <c r="H446" s="14">
        <v>0</v>
      </c>
      <c r="I446" s="161">
        <v>0</v>
      </c>
      <c r="J446" s="180">
        <f t="shared" si="11"/>
        <v>0</v>
      </c>
    </row>
    <row r="447" spans="1:10" ht="20.25" hidden="1">
      <c r="A447" s="182"/>
      <c r="B447" s="20"/>
      <c r="C447" s="26"/>
      <c r="D447" s="25" t="s">
        <v>44</v>
      </c>
      <c r="E447" s="16"/>
      <c r="F447" s="14">
        <v>0</v>
      </c>
      <c r="G447" s="14"/>
      <c r="H447" s="14">
        <v>0</v>
      </c>
      <c r="I447" s="161">
        <v>0</v>
      </c>
      <c r="J447" s="180">
        <f t="shared" si="11"/>
        <v>0</v>
      </c>
    </row>
    <row r="448" spans="1:10" s="138" customFormat="1" ht="25.5" customHeight="1">
      <c r="A448" s="182"/>
      <c r="B448" s="20"/>
      <c r="C448" s="32"/>
      <c r="D448" s="25" t="s">
        <v>194</v>
      </c>
      <c r="E448" s="16"/>
      <c r="F448" s="14"/>
      <c r="G448" s="14"/>
      <c r="H448" s="14">
        <v>43200</v>
      </c>
      <c r="I448" s="14">
        <v>0</v>
      </c>
      <c r="J448" s="468">
        <f t="shared" si="11"/>
        <v>43200</v>
      </c>
    </row>
    <row r="449" spans="1:14" ht="0.75" hidden="1" customHeight="1">
      <c r="A449" s="182"/>
      <c r="B449" s="20"/>
      <c r="C449" s="22">
        <v>296</v>
      </c>
      <c r="D449" s="137" t="s">
        <v>90</v>
      </c>
      <c r="E449" s="22">
        <v>113</v>
      </c>
      <c r="F449" s="161">
        <f>F450+F453+F451</f>
        <v>296400</v>
      </c>
      <c r="G449" s="161"/>
      <c r="H449" s="161">
        <f>H450</f>
        <v>0</v>
      </c>
      <c r="I449" s="161">
        <v>0</v>
      </c>
      <c r="J449" s="180">
        <f t="shared" si="11"/>
        <v>0</v>
      </c>
    </row>
    <row r="450" spans="1:14" ht="20.25" hidden="1">
      <c r="A450" s="182"/>
      <c r="B450" s="20"/>
      <c r="C450" s="27"/>
      <c r="D450" s="25" t="s">
        <v>45</v>
      </c>
      <c r="E450" s="22"/>
      <c r="F450" s="14">
        <v>43200</v>
      </c>
      <c r="G450" s="14"/>
      <c r="H450" s="14">
        <v>0</v>
      </c>
      <c r="I450" s="161">
        <v>0</v>
      </c>
      <c r="J450" s="180">
        <f t="shared" si="11"/>
        <v>0</v>
      </c>
    </row>
    <row r="451" spans="1:14" ht="40.5" hidden="1">
      <c r="A451" s="182"/>
      <c r="B451" s="20"/>
      <c r="C451" s="28"/>
      <c r="D451" s="25" t="s">
        <v>62</v>
      </c>
      <c r="E451" s="22">
        <v>853</v>
      </c>
      <c r="F451" s="14">
        <v>0</v>
      </c>
      <c r="G451" s="14"/>
      <c r="H451" s="14">
        <v>0</v>
      </c>
      <c r="I451" s="161">
        <v>0</v>
      </c>
      <c r="J451" s="180">
        <f t="shared" si="11"/>
        <v>0</v>
      </c>
    </row>
    <row r="452" spans="1:14" ht="24" customHeight="1">
      <c r="A452" s="182"/>
      <c r="B452" s="20"/>
      <c r="C452" s="294">
        <v>227</v>
      </c>
      <c r="D452" s="137" t="s">
        <v>140</v>
      </c>
      <c r="E452" s="22">
        <v>244</v>
      </c>
      <c r="F452" s="161"/>
      <c r="G452" s="161"/>
      <c r="H452" s="161">
        <v>3600</v>
      </c>
      <c r="I452" s="161">
        <v>0</v>
      </c>
      <c r="J452" s="180">
        <f t="shared" si="11"/>
        <v>3600</v>
      </c>
    </row>
    <row r="453" spans="1:14" ht="28.5" customHeight="1">
      <c r="A453" s="182"/>
      <c r="B453" s="20"/>
      <c r="C453" s="30">
        <v>349</v>
      </c>
      <c r="D453" s="137" t="s">
        <v>46</v>
      </c>
      <c r="E453" s="22">
        <v>244</v>
      </c>
      <c r="F453" s="14">
        <v>253200</v>
      </c>
      <c r="G453" s="14"/>
      <c r="H453" s="161">
        <v>253200</v>
      </c>
      <c r="I453" s="161">
        <v>0</v>
      </c>
      <c r="J453" s="180">
        <f t="shared" si="11"/>
        <v>253200</v>
      </c>
    </row>
    <row r="454" spans="1:14" ht="20.25" hidden="1">
      <c r="A454" s="182"/>
      <c r="B454" s="20"/>
      <c r="C454" s="28"/>
      <c r="D454" s="25"/>
      <c r="E454" s="22"/>
      <c r="F454" s="14"/>
      <c r="G454" s="14"/>
      <c r="H454" s="14"/>
      <c r="I454" s="161">
        <v>0</v>
      </c>
      <c r="J454" s="180">
        <f t="shared" si="11"/>
        <v>0</v>
      </c>
    </row>
    <row r="455" spans="1:14" s="139" customFormat="1" ht="24.75" customHeight="1">
      <c r="A455" s="602" t="s">
        <v>104</v>
      </c>
      <c r="B455" s="603"/>
      <c r="C455" s="603"/>
      <c r="D455" s="604"/>
      <c r="E455" s="157"/>
      <c r="F455" s="121">
        <f>F444+F449</f>
        <v>300000</v>
      </c>
      <c r="G455" s="121"/>
      <c r="H455" s="121">
        <f>H444+H449+H453+H451+H452</f>
        <v>300000</v>
      </c>
      <c r="I455" s="434">
        <v>0</v>
      </c>
      <c r="J455" s="439">
        <f t="shared" si="11"/>
        <v>300000</v>
      </c>
      <c r="N455" s="139" t="s">
        <v>303</v>
      </c>
    </row>
    <row r="456" spans="1:14" ht="28.5" customHeight="1">
      <c r="A456" s="589" t="s">
        <v>181</v>
      </c>
      <c r="B456" s="590"/>
      <c r="C456" s="590"/>
      <c r="D456" s="590"/>
      <c r="E456" s="590"/>
      <c r="F456" s="116" t="e">
        <f>F318+F321+F343+F455+#REF!</f>
        <v>#REF!</v>
      </c>
      <c r="G456" s="116" t="e">
        <f>G318+G321+G343+G418+G455+#REF!+#REF!</f>
        <v>#REF!</v>
      </c>
      <c r="H456" s="155">
        <f>H318+H343+H373+H382+H392+H455</f>
        <v>41993658.689999998</v>
      </c>
      <c r="I456" s="155">
        <f>I353+I360+I392</f>
        <v>198040.54</v>
      </c>
      <c r="J456" s="441">
        <f t="shared" si="11"/>
        <v>42191699.229999997</v>
      </c>
    </row>
    <row r="457" spans="1:14" ht="25.5" customHeight="1">
      <c r="A457" s="188"/>
      <c r="B457" s="128"/>
      <c r="C457" s="129"/>
      <c r="D457" s="156" t="s">
        <v>142</v>
      </c>
      <c r="E457" s="129"/>
      <c r="F457" s="114">
        <f>F458+F459+F460+F461</f>
        <v>815000</v>
      </c>
      <c r="G457" s="114"/>
      <c r="H457" s="114"/>
      <c r="I457" s="114">
        <v>0</v>
      </c>
      <c r="J457" s="189">
        <f t="shared" si="11"/>
        <v>0</v>
      </c>
    </row>
    <row r="458" spans="1:14" ht="24" customHeight="1">
      <c r="A458" s="190" t="s">
        <v>59</v>
      </c>
      <c r="B458" s="29" t="s">
        <v>83</v>
      </c>
      <c r="C458" s="30">
        <v>211</v>
      </c>
      <c r="D458" s="25" t="s">
        <v>3</v>
      </c>
      <c r="E458" s="30">
        <v>111</v>
      </c>
      <c r="F458" s="160">
        <v>407066</v>
      </c>
      <c r="G458" s="160"/>
      <c r="H458" s="160">
        <v>424570</v>
      </c>
      <c r="I458" s="161">
        <v>0</v>
      </c>
      <c r="J458" s="180">
        <f t="shared" si="11"/>
        <v>424570</v>
      </c>
    </row>
    <row r="459" spans="1:14" ht="27.75" customHeight="1">
      <c r="A459" s="191"/>
      <c r="B459" s="31"/>
      <c r="C459" s="30">
        <v>213</v>
      </c>
      <c r="D459" s="25" t="s">
        <v>4</v>
      </c>
      <c r="E459" s="30">
        <v>119</v>
      </c>
      <c r="F459" s="160">
        <v>122934</v>
      </c>
      <c r="G459" s="160"/>
      <c r="H459" s="160">
        <v>127430</v>
      </c>
      <c r="I459" s="161">
        <v>0</v>
      </c>
      <c r="J459" s="180">
        <f t="shared" si="11"/>
        <v>127430</v>
      </c>
    </row>
    <row r="460" spans="1:14" ht="26.25" customHeight="1">
      <c r="A460" s="191"/>
      <c r="B460" s="31"/>
      <c r="C460" s="32">
        <v>345</v>
      </c>
      <c r="D460" s="25" t="s">
        <v>227</v>
      </c>
      <c r="E460" s="22">
        <v>244</v>
      </c>
      <c r="F460" s="160">
        <v>170000</v>
      </c>
      <c r="G460" s="160"/>
      <c r="H460" s="160">
        <v>100000</v>
      </c>
      <c r="I460" s="161">
        <v>0</v>
      </c>
      <c r="J460" s="180">
        <f t="shared" si="11"/>
        <v>100000</v>
      </c>
    </row>
    <row r="461" spans="1:14" ht="32.25" hidden="1" customHeight="1">
      <c r="A461" s="191"/>
      <c r="B461" s="31"/>
      <c r="C461" s="22">
        <v>345</v>
      </c>
      <c r="D461" s="25" t="s">
        <v>108</v>
      </c>
      <c r="E461" s="22">
        <v>244</v>
      </c>
      <c r="F461" s="160">
        <v>115000</v>
      </c>
      <c r="G461" s="160"/>
      <c r="H461" s="160">
        <v>0</v>
      </c>
      <c r="I461" s="161">
        <v>0</v>
      </c>
      <c r="J461" s="180">
        <f t="shared" ref="J461:J508" si="12">H461+I461</f>
        <v>0</v>
      </c>
    </row>
    <row r="462" spans="1:14" ht="25.5" customHeight="1">
      <c r="A462" s="191"/>
      <c r="B462" s="31"/>
      <c r="C462" s="22">
        <v>346</v>
      </c>
      <c r="D462" s="25" t="s">
        <v>241</v>
      </c>
      <c r="E462" s="22">
        <v>244</v>
      </c>
      <c r="F462" s="160"/>
      <c r="G462" s="160"/>
      <c r="H462" s="160">
        <v>15000</v>
      </c>
      <c r="I462" s="161">
        <v>0</v>
      </c>
      <c r="J462" s="180">
        <f t="shared" si="12"/>
        <v>15000</v>
      </c>
    </row>
    <row r="463" spans="1:14" ht="20.25" hidden="1" customHeight="1">
      <c r="A463" s="191"/>
      <c r="B463" s="31"/>
      <c r="C463" s="22">
        <v>349</v>
      </c>
      <c r="D463" s="25" t="s">
        <v>109</v>
      </c>
      <c r="E463" s="22">
        <v>244</v>
      </c>
      <c r="F463" s="160"/>
      <c r="G463" s="160"/>
      <c r="H463" s="160">
        <v>0</v>
      </c>
      <c r="I463" s="161">
        <v>0</v>
      </c>
      <c r="J463" s="180">
        <f t="shared" si="12"/>
        <v>0</v>
      </c>
    </row>
    <row r="464" spans="1:14" ht="20.25" customHeight="1">
      <c r="A464" s="600" t="s">
        <v>104</v>
      </c>
      <c r="B464" s="601"/>
      <c r="C464" s="601"/>
      <c r="D464" s="601"/>
      <c r="E464" s="127"/>
      <c r="F464" s="113"/>
      <c r="G464" s="113"/>
      <c r="H464" s="113">
        <f>SUM(H458:H463)</f>
        <v>667000</v>
      </c>
      <c r="I464" s="114">
        <v>0</v>
      </c>
      <c r="J464" s="189">
        <f t="shared" si="12"/>
        <v>667000</v>
      </c>
    </row>
    <row r="465" spans="1:10" s="158" customFormat="1" ht="27" customHeight="1">
      <c r="A465" s="593" t="s">
        <v>180</v>
      </c>
      <c r="B465" s="598"/>
      <c r="C465" s="598"/>
      <c r="D465" s="599"/>
      <c r="E465" s="295"/>
      <c r="F465" s="296" t="e">
        <f>F456+F457+#REF!</f>
        <v>#REF!</v>
      </c>
      <c r="G465" s="296" t="e">
        <f>G318+G321+G343+G418+G455+#REF!+#REF!</f>
        <v>#REF!</v>
      </c>
      <c r="H465" s="296">
        <f>H456+H464</f>
        <v>42660658.689999998</v>
      </c>
      <c r="I465" s="434">
        <v>0</v>
      </c>
      <c r="J465" s="439">
        <f t="shared" si="12"/>
        <v>42660658.689999998</v>
      </c>
    </row>
    <row r="466" spans="1:10" s="158" customFormat="1" ht="91.5" customHeight="1">
      <c r="A466" s="537" t="s">
        <v>300</v>
      </c>
      <c r="B466" s="538" t="s">
        <v>79</v>
      </c>
      <c r="C466" s="538">
        <v>346</v>
      </c>
      <c r="D466" s="540" t="s">
        <v>303</v>
      </c>
      <c r="E466" s="535"/>
      <c r="F466" s="534"/>
      <c r="G466" s="534"/>
      <c r="H466" s="534">
        <v>63000</v>
      </c>
      <c r="I466" s="534">
        <v>0</v>
      </c>
      <c r="J466" s="534">
        <f>H466+I466</f>
        <v>63000</v>
      </c>
    </row>
    <row r="467" spans="1:10" s="158" customFormat="1" ht="27" customHeight="1">
      <c r="A467" s="533"/>
      <c r="B467" s="536"/>
      <c r="C467" s="536"/>
      <c r="D467" s="539" t="s">
        <v>284</v>
      </c>
      <c r="E467" s="295"/>
      <c r="F467" s="296"/>
      <c r="G467" s="296"/>
      <c r="H467" s="296">
        <f>H466</f>
        <v>63000</v>
      </c>
      <c r="I467" s="434">
        <f>I466</f>
        <v>0</v>
      </c>
      <c r="J467" s="439">
        <f>H467+I467</f>
        <v>63000</v>
      </c>
    </row>
    <row r="468" spans="1:10" s="158" customFormat="1" ht="31.5" customHeight="1">
      <c r="A468" s="303"/>
      <c r="B468" s="306"/>
      <c r="C468" s="306"/>
      <c r="D468" s="307" t="s">
        <v>187</v>
      </c>
      <c r="E468" s="304"/>
      <c r="F468" s="305"/>
      <c r="G468" s="305"/>
      <c r="H468" s="442"/>
      <c r="I468" s="442"/>
      <c r="J468" s="443"/>
    </row>
    <row r="469" spans="1:10" s="158" customFormat="1" ht="47.25" hidden="1" customHeight="1">
      <c r="A469" s="311" t="s">
        <v>204</v>
      </c>
      <c r="B469" s="308" t="s">
        <v>79</v>
      </c>
      <c r="C469" s="294">
        <v>225</v>
      </c>
      <c r="D469" s="25" t="s">
        <v>188</v>
      </c>
      <c r="E469" s="309">
        <v>244</v>
      </c>
      <c r="F469" s="160"/>
      <c r="G469" s="160"/>
      <c r="H469" s="160">
        <v>0</v>
      </c>
      <c r="I469" s="161">
        <v>0</v>
      </c>
      <c r="J469" s="180">
        <f t="shared" si="12"/>
        <v>0</v>
      </c>
    </row>
    <row r="470" spans="1:10" s="158" customFormat="1" ht="63.75" hidden="1" customHeight="1">
      <c r="A470" s="311" t="s">
        <v>274</v>
      </c>
      <c r="B470" s="308" t="s">
        <v>83</v>
      </c>
      <c r="C470" s="294">
        <v>225</v>
      </c>
      <c r="D470" s="25" t="s">
        <v>275</v>
      </c>
      <c r="E470" s="309">
        <v>244</v>
      </c>
      <c r="F470" s="160"/>
      <c r="G470" s="160"/>
      <c r="H470" s="160">
        <v>0</v>
      </c>
      <c r="I470" s="14">
        <v>0</v>
      </c>
      <c r="J470" s="180">
        <f>H470+I470</f>
        <v>0</v>
      </c>
    </row>
    <row r="471" spans="1:10" s="158" customFormat="1" ht="30.75" hidden="1" customHeight="1">
      <c r="A471" s="462" t="s">
        <v>182</v>
      </c>
      <c r="B471" s="461"/>
      <c r="C471" s="315"/>
      <c r="D471" s="314"/>
      <c r="E471" s="315"/>
      <c r="F471" s="316"/>
      <c r="G471" s="316"/>
      <c r="H471" s="316">
        <f>H470</f>
        <v>0</v>
      </c>
      <c r="I471" s="437">
        <f>I470</f>
        <v>0</v>
      </c>
      <c r="J471" s="438">
        <f>J470</f>
        <v>0</v>
      </c>
    </row>
    <row r="472" spans="1:10" s="158" customFormat="1" ht="48" hidden="1" customHeight="1">
      <c r="A472" s="311" t="s">
        <v>113</v>
      </c>
      <c r="B472" s="308" t="s">
        <v>83</v>
      </c>
      <c r="C472" s="294">
        <v>225</v>
      </c>
      <c r="D472" s="25" t="s">
        <v>228</v>
      </c>
      <c r="E472" s="309">
        <v>244</v>
      </c>
      <c r="F472" s="160"/>
      <c r="G472" s="160"/>
      <c r="H472" s="160">
        <v>0</v>
      </c>
      <c r="I472" s="14">
        <v>0</v>
      </c>
      <c r="J472" s="180">
        <f t="shared" si="12"/>
        <v>0</v>
      </c>
    </row>
    <row r="473" spans="1:10" s="158" customFormat="1" ht="26.25" hidden="1" customHeight="1">
      <c r="A473" s="312" t="s">
        <v>182</v>
      </c>
      <c r="B473" s="313"/>
      <c r="C473" s="313"/>
      <c r="D473" s="314"/>
      <c r="E473" s="315"/>
      <c r="F473" s="316"/>
      <c r="G473" s="316"/>
      <c r="H473" s="316">
        <f>H469+H472</f>
        <v>0</v>
      </c>
      <c r="I473" s="437">
        <f>I472</f>
        <v>0</v>
      </c>
      <c r="J473" s="438">
        <f t="shared" si="12"/>
        <v>0</v>
      </c>
    </row>
    <row r="474" spans="1:10" s="158" customFormat="1" ht="1.5" hidden="1" customHeight="1">
      <c r="A474" s="311" t="s">
        <v>203</v>
      </c>
      <c r="B474" s="308" t="s">
        <v>79</v>
      </c>
      <c r="C474" s="294">
        <v>225</v>
      </c>
      <c r="D474" s="25" t="s">
        <v>183</v>
      </c>
      <c r="E474" s="309">
        <v>244</v>
      </c>
      <c r="F474" s="160"/>
      <c r="G474" s="160"/>
      <c r="H474" s="160">
        <v>0</v>
      </c>
      <c r="I474" s="161">
        <v>0</v>
      </c>
      <c r="J474" s="180">
        <f t="shared" si="12"/>
        <v>0</v>
      </c>
    </row>
    <row r="475" spans="1:10" s="158" customFormat="1" ht="45" customHeight="1">
      <c r="A475" s="311" t="s">
        <v>205</v>
      </c>
      <c r="B475" s="308" t="s">
        <v>83</v>
      </c>
      <c r="C475" s="294">
        <v>225</v>
      </c>
      <c r="D475" s="25" t="s">
        <v>229</v>
      </c>
      <c r="E475" s="309">
        <v>244</v>
      </c>
      <c r="F475" s="160"/>
      <c r="G475" s="160"/>
      <c r="H475" s="160">
        <v>200000</v>
      </c>
      <c r="I475" s="14">
        <v>0</v>
      </c>
      <c r="J475" s="180">
        <f t="shared" si="12"/>
        <v>200000</v>
      </c>
    </row>
    <row r="476" spans="1:10" s="158" customFormat="1" ht="29.25" customHeight="1">
      <c r="A476" s="312" t="s">
        <v>182</v>
      </c>
      <c r="B476" s="313"/>
      <c r="C476" s="313"/>
      <c r="D476" s="314"/>
      <c r="E476" s="315"/>
      <c r="F476" s="316"/>
      <c r="G476" s="316"/>
      <c r="H476" s="316">
        <f>H474+H475</f>
        <v>200000</v>
      </c>
      <c r="I476" s="437">
        <v>0</v>
      </c>
      <c r="J476" s="438">
        <f t="shared" si="12"/>
        <v>200000</v>
      </c>
    </row>
    <row r="477" spans="1:10" s="158" customFormat="1" ht="29.25" customHeight="1">
      <c r="A477" s="596" t="s">
        <v>185</v>
      </c>
      <c r="B477" s="597"/>
      <c r="C477" s="597"/>
      <c r="D477" s="317"/>
      <c r="E477" s="318"/>
      <c r="F477" s="319"/>
      <c r="G477" s="319"/>
      <c r="H477" s="319">
        <f>H473+H476+H471</f>
        <v>200000</v>
      </c>
      <c r="I477" s="440">
        <f>I471+I473+I476</f>
        <v>0</v>
      </c>
      <c r="J477" s="441">
        <f>H477+I477</f>
        <v>200000</v>
      </c>
    </row>
    <row r="478" spans="1:10" s="158" customFormat="1" ht="105" hidden="1" customHeight="1">
      <c r="A478" s="490" t="s">
        <v>292</v>
      </c>
      <c r="B478" s="308" t="s">
        <v>79</v>
      </c>
      <c r="C478" s="488">
        <v>225</v>
      </c>
      <c r="D478" s="24" t="s">
        <v>293</v>
      </c>
      <c r="E478" s="489">
        <v>244</v>
      </c>
      <c r="F478" s="125"/>
      <c r="G478" s="125"/>
      <c r="H478" s="125">
        <v>0</v>
      </c>
      <c r="I478" s="125">
        <v>0</v>
      </c>
      <c r="J478" s="125">
        <f>H478+I478</f>
        <v>0</v>
      </c>
    </row>
    <row r="479" spans="1:10" s="158" customFormat="1" ht="29.25" hidden="1" customHeight="1">
      <c r="A479" s="312" t="s">
        <v>182</v>
      </c>
      <c r="B479" s="491"/>
      <c r="C479" s="491"/>
      <c r="D479" s="314"/>
      <c r="E479" s="315"/>
      <c r="F479" s="316"/>
      <c r="G479" s="316"/>
      <c r="H479" s="316">
        <f>H478</f>
        <v>0</v>
      </c>
      <c r="I479" s="437">
        <f>I478</f>
        <v>0</v>
      </c>
      <c r="J479" s="437">
        <f>J478</f>
        <v>0</v>
      </c>
    </row>
    <row r="480" spans="1:10" s="158" customFormat="1" ht="30.75" customHeight="1">
      <c r="A480" s="593" t="s">
        <v>184</v>
      </c>
      <c r="B480" s="594"/>
      <c r="C480" s="594"/>
      <c r="D480" s="595"/>
      <c r="E480" s="295"/>
      <c r="F480" s="296" t="e">
        <f>F462+F463+#REF!</f>
        <v>#REF!</v>
      </c>
      <c r="G480" s="296" t="e">
        <f>G324+G330+G388+G448+G461+#REF!+#REF!</f>
        <v>#REF!</v>
      </c>
      <c r="H480" s="296">
        <f>H465+H477+H479+H467</f>
        <v>42923658.689999998</v>
      </c>
      <c r="I480" s="434">
        <f>I456+I467+I477</f>
        <v>198040.54</v>
      </c>
      <c r="J480" s="439">
        <f>H480+I480</f>
        <v>43121699.229999997</v>
      </c>
    </row>
    <row r="481" spans="1:10" s="158" customFormat="1" ht="32.25" hidden="1" customHeight="1">
      <c r="A481" s="293"/>
      <c r="B481" s="310"/>
      <c r="C481" s="310"/>
      <c r="D481" s="25"/>
      <c r="E481" s="309"/>
      <c r="F481" s="160"/>
      <c r="G481" s="160"/>
      <c r="H481" s="160"/>
      <c r="I481" s="161">
        <v>0</v>
      </c>
      <c r="J481" s="180">
        <f t="shared" si="12"/>
        <v>0</v>
      </c>
    </row>
    <row r="482" spans="1:10" s="158" customFormat="1" ht="32.25" hidden="1" customHeight="1">
      <c r="A482" s="293"/>
      <c r="B482" s="310"/>
      <c r="C482" s="310"/>
      <c r="D482" s="25"/>
      <c r="E482" s="309"/>
      <c r="F482" s="160"/>
      <c r="G482" s="160"/>
      <c r="H482" s="160"/>
      <c r="I482" s="161">
        <v>0</v>
      </c>
      <c r="J482" s="180">
        <f t="shared" si="12"/>
        <v>0</v>
      </c>
    </row>
    <row r="483" spans="1:10" s="158" customFormat="1" ht="32.25" hidden="1" customHeight="1">
      <c r="A483" s="293"/>
      <c r="B483" s="310"/>
      <c r="C483" s="310"/>
      <c r="D483" s="21"/>
      <c r="E483" s="309"/>
      <c r="F483" s="160"/>
      <c r="G483" s="160"/>
      <c r="H483" s="160"/>
      <c r="I483" s="161">
        <v>0</v>
      </c>
      <c r="J483" s="180">
        <f t="shared" si="12"/>
        <v>0</v>
      </c>
    </row>
    <row r="484" spans="1:10" ht="20.25">
      <c r="A484" s="20"/>
      <c r="B484" s="20"/>
      <c r="C484" s="22"/>
      <c r="D484" s="13"/>
      <c r="E484" s="302"/>
      <c r="F484" s="161"/>
      <c r="G484" s="161"/>
      <c r="H484" s="161"/>
      <c r="I484" s="161">
        <v>0</v>
      </c>
      <c r="J484" s="180">
        <f t="shared" si="12"/>
        <v>0</v>
      </c>
    </row>
    <row r="485" spans="1:10" s="154" customFormat="1" ht="20.25">
      <c r="A485" s="163"/>
      <c r="B485" s="163"/>
      <c r="C485" s="297" t="s">
        <v>146</v>
      </c>
      <c r="D485" s="298"/>
      <c r="E485" s="299">
        <v>111</v>
      </c>
      <c r="F485" s="300"/>
      <c r="G485" s="300"/>
      <c r="H485" s="301">
        <f>H7+H97+H214+H322+H325+H328+H331+H334+H339+H361+H365+H369+H374+H378+H383+H386+H389+H458</f>
        <v>25209737.099999994</v>
      </c>
      <c r="I485" s="301">
        <f>I344+I347+I350+I354+I357+I383+I386</f>
        <v>152104.85999999999</v>
      </c>
      <c r="J485" s="436">
        <f t="shared" si="12"/>
        <v>25361841.959999993</v>
      </c>
    </row>
    <row r="486" spans="1:10" s="154" customFormat="1" ht="20.25">
      <c r="A486" s="166"/>
      <c r="B486" s="166"/>
      <c r="C486" s="164">
        <v>212</v>
      </c>
      <c r="D486" s="167"/>
      <c r="E486" s="164">
        <v>112</v>
      </c>
      <c r="F486" s="168"/>
      <c r="G486" s="168"/>
      <c r="H486" s="165">
        <f>H98</f>
        <v>15000</v>
      </c>
      <c r="I486" s="165">
        <f>I98</f>
        <v>0</v>
      </c>
      <c r="J486" s="436">
        <f>H486+I486</f>
        <v>15000</v>
      </c>
    </row>
    <row r="487" spans="1:10" s="154" customFormat="1" ht="20.25">
      <c r="A487" s="169"/>
      <c r="B487" s="169"/>
      <c r="C487" s="164">
        <v>213</v>
      </c>
      <c r="D487" s="170"/>
      <c r="E487" s="164">
        <v>119</v>
      </c>
      <c r="F487" s="170"/>
      <c r="G487" s="170"/>
      <c r="H487" s="165">
        <f>H11+H101+H219+H323+H326+H329+H332+H335+H340+H362+H366+H370+H375+H379+H384+H387+H390+H459</f>
        <v>7669429</v>
      </c>
      <c r="I487" s="165">
        <f>I345+I348+I351+I355+I358+I384+I387</f>
        <v>45935.68</v>
      </c>
      <c r="J487" s="436">
        <f t="shared" si="12"/>
        <v>7715364.6799999997</v>
      </c>
    </row>
    <row r="488" spans="1:10" s="154" customFormat="1" ht="20.25">
      <c r="A488" s="171"/>
      <c r="B488" s="171"/>
      <c r="C488" s="164">
        <v>221</v>
      </c>
      <c r="D488" s="170"/>
      <c r="E488" s="164">
        <v>244</v>
      </c>
      <c r="F488" s="170"/>
      <c r="G488" s="170"/>
      <c r="H488" s="165">
        <f>H220</f>
        <v>120000</v>
      </c>
      <c r="I488" s="165">
        <f>I220</f>
        <v>0</v>
      </c>
      <c r="J488" s="436">
        <f t="shared" si="12"/>
        <v>120000</v>
      </c>
    </row>
    <row r="489" spans="1:10" s="154" customFormat="1" ht="20.25">
      <c r="A489" s="172"/>
      <c r="B489" s="172"/>
      <c r="C489" s="164">
        <v>222</v>
      </c>
      <c r="D489" s="170"/>
      <c r="E489" s="164">
        <v>244</v>
      </c>
      <c r="F489" s="170"/>
      <c r="G489" s="170"/>
      <c r="H489" s="165">
        <f>H15+H105</f>
        <v>40000</v>
      </c>
      <c r="I489" s="165">
        <f>I15+I105</f>
        <v>0</v>
      </c>
      <c r="J489" s="436">
        <f t="shared" si="12"/>
        <v>40000</v>
      </c>
    </row>
    <row r="490" spans="1:10" s="154" customFormat="1" ht="20.25">
      <c r="A490" s="172"/>
      <c r="B490" s="172"/>
      <c r="C490" s="164">
        <v>223</v>
      </c>
      <c r="D490" s="170"/>
      <c r="E490" s="164">
        <v>244</v>
      </c>
      <c r="F490" s="170"/>
      <c r="G490" s="170"/>
      <c r="H490" s="165">
        <f>H16+H135+H224</f>
        <v>5080978.5600000005</v>
      </c>
      <c r="I490" s="165">
        <f>I16+I135+I224</f>
        <v>0</v>
      </c>
      <c r="J490" s="436">
        <f t="shared" si="12"/>
        <v>5080978.5600000005</v>
      </c>
    </row>
    <row r="491" spans="1:10" s="154" customFormat="1" ht="20.25">
      <c r="A491" s="172"/>
      <c r="B491" s="172"/>
      <c r="C491" s="164">
        <v>225</v>
      </c>
      <c r="D491" s="170"/>
      <c r="E491" s="164">
        <v>244</v>
      </c>
      <c r="F491" s="170"/>
      <c r="G491" s="170"/>
      <c r="H491" s="165">
        <f>H23+H141+H231+H471+H473+H476+H478</f>
        <v>1872614.52</v>
      </c>
      <c r="I491" s="165">
        <f>I470+I472</f>
        <v>0</v>
      </c>
      <c r="J491" s="436">
        <f t="shared" si="12"/>
        <v>1872614.52</v>
      </c>
    </row>
    <row r="492" spans="1:10" s="154" customFormat="1" ht="20.25">
      <c r="A492" s="172"/>
      <c r="B492" s="172"/>
      <c r="C492" s="164">
        <v>226</v>
      </c>
      <c r="D492" s="170"/>
      <c r="E492" s="164">
        <v>112</v>
      </c>
      <c r="F492" s="170"/>
      <c r="G492" s="170"/>
      <c r="H492" s="165">
        <f>H146</f>
        <v>13140</v>
      </c>
      <c r="I492" s="165">
        <f>I146</f>
        <v>0</v>
      </c>
      <c r="J492" s="436">
        <f t="shared" si="12"/>
        <v>13140</v>
      </c>
    </row>
    <row r="493" spans="1:10" s="154" customFormat="1" ht="20.25">
      <c r="A493" s="172"/>
      <c r="B493" s="172"/>
      <c r="C493" s="164">
        <v>226</v>
      </c>
      <c r="D493" s="170"/>
      <c r="E493" s="164">
        <v>113</v>
      </c>
      <c r="F493" s="170"/>
      <c r="G493" s="170"/>
      <c r="H493" s="165">
        <f>H48+H149+H444</f>
        <v>525247.73</v>
      </c>
      <c r="I493" s="165">
        <f>I48+I149+I444</f>
        <v>0</v>
      </c>
      <c r="J493" s="436">
        <f t="shared" si="12"/>
        <v>525247.73</v>
      </c>
    </row>
    <row r="494" spans="1:10" s="154" customFormat="1" ht="20.25">
      <c r="A494" s="172"/>
      <c r="B494" s="172"/>
      <c r="C494" s="164">
        <v>226</v>
      </c>
      <c r="D494" s="170"/>
      <c r="E494" s="164">
        <v>244</v>
      </c>
      <c r="F494" s="170"/>
      <c r="G494" s="170"/>
      <c r="H494" s="173">
        <f>H55+H153+H266</f>
        <v>509035</v>
      </c>
      <c r="I494" s="173">
        <f>I55+I153+I266</f>
        <v>0</v>
      </c>
      <c r="J494" s="436">
        <f>H494+I494</f>
        <v>509035</v>
      </c>
    </row>
    <row r="495" spans="1:10" s="154" customFormat="1" ht="20.25">
      <c r="A495" s="172"/>
      <c r="B495" s="172"/>
      <c r="C495" s="164">
        <v>226</v>
      </c>
      <c r="D495" s="170"/>
      <c r="E495" s="164">
        <v>853</v>
      </c>
      <c r="F495" s="170"/>
      <c r="G495" s="170"/>
      <c r="H495" s="165">
        <f>H69+H174</f>
        <v>0</v>
      </c>
      <c r="I495" s="165">
        <f>I69+I174</f>
        <v>0</v>
      </c>
      <c r="J495" s="436">
        <f t="shared" si="12"/>
        <v>0</v>
      </c>
    </row>
    <row r="496" spans="1:10" s="154" customFormat="1" ht="20.25">
      <c r="A496" s="172"/>
      <c r="B496" s="172"/>
      <c r="C496" s="164">
        <v>227</v>
      </c>
      <c r="D496" s="170"/>
      <c r="E496" s="164">
        <v>244</v>
      </c>
      <c r="F496" s="170"/>
      <c r="G496" s="170"/>
      <c r="H496" s="165">
        <f>H85+H193+H289+H452</f>
        <v>90940</v>
      </c>
      <c r="I496" s="165">
        <f>I85+I193+I289+I452</f>
        <v>0</v>
      </c>
      <c r="J496" s="436">
        <f t="shared" si="12"/>
        <v>90940</v>
      </c>
    </row>
    <row r="497" spans="1:12" s="154" customFormat="1" ht="20.25">
      <c r="A497" s="172"/>
      <c r="B497" s="172"/>
      <c r="C497" s="164">
        <v>264</v>
      </c>
      <c r="D497" s="170"/>
      <c r="E497" s="164">
        <v>321</v>
      </c>
      <c r="F497" s="170"/>
      <c r="G497" s="170"/>
      <c r="H497" s="165">
        <f>H336+H301</f>
        <v>37694.28</v>
      </c>
      <c r="I497" s="165">
        <f>I336+I301</f>
        <v>0</v>
      </c>
      <c r="J497" s="436">
        <f>H497+I497</f>
        <v>37694.28</v>
      </c>
    </row>
    <row r="498" spans="1:12" s="154" customFormat="1" ht="18.75" customHeight="1">
      <c r="A498" s="172"/>
      <c r="B498" s="172"/>
      <c r="C498" s="164">
        <v>266</v>
      </c>
      <c r="D498" s="170"/>
      <c r="E498" s="164">
        <v>111</v>
      </c>
      <c r="F498" s="170"/>
      <c r="G498" s="170"/>
      <c r="H498" s="165">
        <f>H302+H337+H363+H367+H371+H376+H380</f>
        <v>113339.5</v>
      </c>
      <c r="I498" s="165">
        <f>I302+I363+I367+I371+I376+I380+I337</f>
        <v>0</v>
      </c>
      <c r="J498" s="436">
        <f>H498+I498</f>
        <v>113339.5</v>
      </c>
    </row>
    <row r="499" spans="1:12" s="154" customFormat="1" ht="1.5" hidden="1" customHeight="1">
      <c r="A499" s="172"/>
      <c r="B499" s="172"/>
      <c r="C499" s="164">
        <v>291</v>
      </c>
      <c r="D499" s="170"/>
      <c r="E499" s="164">
        <v>852</v>
      </c>
      <c r="F499" s="170"/>
      <c r="G499" s="170"/>
      <c r="H499" s="165">
        <f>H303</f>
        <v>0</v>
      </c>
      <c r="I499" s="435">
        <v>0</v>
      </c>
      <c r="J499" s="436">
        <f t="shared" si="12"/>
        <v>0</v>
      </c>
    </row>
    <row r="500" spans="1:12" s="154" customFormat="1" ht="20.25" hidden="1">
      <c r="A500" s="172"/>
      <c r="B500" s="172"/>
      <c r="C500" s="164">
        <v>296</v>
      </c>
      <c r="D500" s="170"/>
      <c r="E500" s="164">
        <v>853</v>
      </c>
      <c r="F500" s="170"/>
      <c r="G500" s="170"/>
      <c r="H500" s="165">
        <v>0</v>
      </c>
      <c r="I500" s="435">
        <v>0</v>
      </c>
      <c r="J500" s="436">
        <f t="shared" si="12"/>
        <v>0</v>
      </c>
    </row>
    <row r="501" spans="1:12" s="154" customFormat="1" ht="20.25">
      <c r="A501" s="172"/>
      <c r="B501" s="172"/>
      <c r="C501" s="164">
        <v>341</v>
      </c>
      <c r="D501" s="170"/>
      <c r="E501" s="164">
        <v>244</v>
      </c>
      <c r="F501" s="170"/>
      <c r="G501" s="170"/>
      <c r="H501" s="165">
        <f>H198</f>
        <v>4500</v>
      </c>
      <c r="I501" s="165">
        <f>I198</f>
        <v>0</v>
      </c>
      <c r="J501" s="436">
        <f t="shared" si="12"/>
        <v>4500</v>
      </c>
    </row>
    <row r="502" spans="1:12" s="154" customFormat="1" ht="20.25">
      <c r="A502" s="172"/>
      <c r="B502" s="172"/>
      <c r="C502" s="164">
        <v>342</v>
      </c>
      <c r="D502" s="170"/>
      <c r="E502" s="164">
        <v>244</v>
      </c>
      <c r="F502" s="170"/>
      <c r="G502" s="170"/>
      <c r="H502" s="165">
        <f>H200</f>
        <v>18500</v>
      </c>
      <c r="I502" s="165">
        <f>I200</f>
        <v>0</v>
      </c>
      <c r="J502" s="436">
        <f t="shared" si="12"/>
        <v>18500</v>
      </c>
    </row>
    <row r="503" spans="1:12" s="154" customFormat="1" ht="18.75" customHeight="1">
      <c r="A503" s="172"/>
      <c r="B503" s="172"/>
      <c r="C503" s="164">
        <v>343</v>
      </c>
      <c r="D503" s="170"/>
      <c r="E503" s="164">
        <v>244</v>
      </c>
      <c r="F503" s="170"/>
      <c r="G503" s="170"/>
      <c r="H503" s="165">
        <f>H208</f>
        <v>830000</v>
      </c>
      <c r="I503" s="165">
        <f>I208</f>
        <v>0</v>
      </c>
      <c r="J503" s="436">
        <f t="shared" si="12"/>
        <v>830000</v>
      </c>
    </row>
    <row r="504" spans="1:12" s="154" customFormat="1" ht="20.25" hidden="1">
      <c r="A504" s="172"/>
      <c r="B504" s="172"/>
      <c r="C504" s="164">
        <v>344</v>
      </c>
      <c r="D504" s="170"/>
      <c r="E504" s="164">
        <v>244</v>
      </c>
      <c r="F504" s="170"/>
      <c r="G504" s="170"/>
      <c r="H504" s="165">
        <f>H307</f>
        <v>0</v>
      </c>
      <c r="I504" s="435">
        <v>0</v>
      </c>
      <c r="J504" s="436">
        <f t="shared" si="12"/>
        <v>0</v>
      </c>
    </row>
    <row r="505" spans="1:12" s="154" customFormat="1" ht="20.25">
      <c r="A505" s="172"/>
      <c r="B505" s="172"/>
      <c r="C505" s="164">
        <v>345</v>
      </c>
      <c r="D505" s="170"/>
      <c r="E505" s="164">
        <v>244</v>
      </c>
      <c r="F505" s="170"/>
      <c r="G505" s="170"/>
      <c r="H505" s="165">
        <f>H460</f>
        <v>100000</v>
      </c>
      <c r="I505" s="165">
        <f>I460</f>
        <v>0</v>
      </c>
      <c r="J505" s="436">
        <f t="shared" si="12"/>
        <v>100000</v>
      </c>
    </row>
    <row r="506" spans="1:12" s="154" customFormat="1" ht="20.25">
      <c r="A506" s="172"/>
      <c r="B506" s="172"/>
      <c r="C506" s="164">
        <v>344</v>
      </c>
      <c r="D506" s="170"/>
      <c r="E506" s="164">
        <v>244</v>
      </c>
      <c r="F506" s="170"/>
      <c r="G506" s="170"/>
      <c r="H506" s="165">
        <f>H309</f>
        <v>15000</v>
      </c>
      <c r="I506" s="165">
        <f>I309</f>
        <v>0</v>
      </c>
      <c r="J506" s="436">
        <f>H506+I506</f>
        <v>15000</v>
      </c>
    </row>
    <row r="507" spans="1:12" s="154" customFormat="1" ht="20.25">
      <c r="A507" s="172"/>
      <c r="B507" s="172"/>
      <c r="C507" s="164">
        <v>346</v>
      </c>
      <c r="D507" s="170"/>
      <c r="E507" s="164">
        <v>244</v>
      </c>
      <c r="F507" s="170"/>
      <c r="G507" s="170"/>
      <c r="H507" s="165">
        <f>H88+H209+H311+H462+H466</f>
        <v>379509</v>
      </c>
      <c r="I507" s="165">
        <f>I209</f>
        <v>0</v>
      </c>
      <c r="J507" s="436">
        <f t="shared" si="12"/>
        <v>379509</v>
      </c>
    </row>
    <row r="508" spans="1:12" s="154" customFormat="1" ht="20.25" customHeight="1">
      <c r="A508" s="172"/>
      <c r="B508" s="172"/>
      <c r="C508" s="164">
        <v>349</v>
      </c>
      <c r="D508" s="170"/>
      <c r="E508" s="164">
        <v>244</v>
      </c>
      <c r="F508" s="170"/>
      <c r="G508" s="170"/>
      <c r="H508" s="165">
        <f>H453+H92</f>
        <v>278994</v>
      </c>
      <c r="I508" s="165">
        <f>I453+I92</f>
        <v>0</v>
      </c>
      <c r="J508" s="436">
        <f t="shared" si="12"/>
        <v>278994</v>
      </c>
    </row>
    <row r="509" spans="1:12" s="139" customFormat="1" ht="20.25">
      <c r="A509" s="162"/>
      <c r="B509" s="162"/>
      <c r="C509" s="157"/>
      <c r="D509" s="157"/>
      <c r="E509" s="157"/>
      <c r="F509" s="157"/>
      <c r="G509" s="157"/>
      <c r="H509" s="121">
        <f>SUM(H485:H508)</f>
        <v>42923658.689999998</v>
      </c>
      <c r="I509" s="121">
        <f>SUM(I485:I508)</f>
        <v>198040.53999999998</v>
      </c>
      <c r="J509" s="439">
        <f>H509+I509</f>
        <v>43121699.229999997</v>
      </c>
    </row>
    <row r="510" spans="1:12" ht="20.25">
      <c r="A510" s="12"/>
      <c r="B510" s="12"/>
      <c r="C510" s="174"/>
      <c r="D510" s="174"/>
      <c r="E510" s="400">
        <v>111</v>
      </c>
      <c r="F510" s="401"/>
      <c r="G510" s="401"/>
      <c r="H510" s="402">
        <f>H485+H498</f>
        <v>25323076.599999994</v>
      </c>
      <c r="I510" s="402">
        <f>I485+I498</f>
        <v>152104.85999999999</v>
      </c>
      <c r="J510" s="402">
        <f>J485+J498</f>
        <v>25475181.459999993</v>
      </c>
      <c r="K510" s="455">
        <v>244</v>
      </c>
      <c r="L510" s="75">
        <f>J488+J489+J490+J491+J494+J496+J501+J502+J503+J505+J507+J508</f>
        <v>9325071.0800000001</v>
      </c>
    </row>
    <row r="511" spans="1:12" ht="20.25">
      <c r="A511" s="10"/>
      <c r="B511" s="10"/>
      <c r="C511" s="175"/>
      <c r="D511" s="175"/>
      <c r="E511" s="397">
        <v>112</v>
      </c>
      <c r="F511" s="398"/>
      <c r="G511" s="398"/>
      <c r="H511" s="403">
        <f>H486+H492</f>
        <v>28140</v>
      </c>
      <c r="I511" s="403">
        <f>I486+I492</f>
        <v>0</v>
      </c>
      <c r="J511" s="403">
        <f>J486+J492</f>
        <v>28140</v>
      </c>
      <c r="K511" s="455"/>
      <c r="L511" s="75"/>
    </row>
    <row r="512" spans="1:12" ht="20.25">
      <c r="A512" s="12"/>
      <c r="B512" s="12"/>
      <c r="C512" s="11"/>
      <c r="D512" s="11"/>
      <c r="E512" s="397">
        <v>113</v>
      </c>
      <c r="F512" s="398"/>
      <c r="G512" s="398"/>
      <c r="H512" s="403">
        <f>H493</f>
        <v>525247.73</v>
      </c>
      <c r="I512" s="403">
        <f>I493</f>
        <v>0</v>
      </c>
      <c r="J512" s="403">
        <f>J493</f>
        <v>525247.73</v>
      </c>
      <c r="L512" s="1"/>
    </row>
    <row r="513" spans="1:12" ht="21" customHeight="1">
      <c r="E513" s="404">
        <v>119</v>
      </c>
      <c r="F513" s="10"/>
      <c r="G513" s="10"/>
      <c r="H513" s="406">
        <f>H487</f>
        <v>7669429</v>
      </c>
      <c r="I513" s="406">
        <f>I487</f>
        <v>45935.68</v>
      </c>
      <c r="J513" s="406">
        <f>J487</f>
        <v>7715364.6799999997</v>
      </c>
    </row>
    <row r="514" spans="1:12" ht="19.5" customHeight="1">
      <c r="E514" s="404">
        <v>244</v>
      </c>
      <c r="F514" s="10"/>
      <c r="G514" s="10"/>
      <c r="H514" s="406">
        <f>H488+H489+H490+H491+H494+H496+H501+H502+H503+H505+H507+H508+H506</f>
        <v>9340071.0800000001</v>
      </c>
      <c r="I514" s="406">
        <f>I488+I489+I490+I491+I494+I496+I501+I502+I503+I505+I507+I508</f>
        <v>0</v>
      </c>
      <c r="J514" s="406">
        <f>J488+J489+J490+J491+J494+J496+J501+J502+J503+J505+J506+J507+J508</f>
        <v>9340071.0800000001</v>
      </c>
      <c r="L514" s="75">
        <f>L510+ПЛАТНЫЕ!K128</f>
        <v>11413371.08</v>
      </c>
    </row>
    <row r="515" spans="1:12" ht="19.5" customHeight="1">
      <c r="E515" s="404">
        <v>321</v>
      </c>
      <c r="F515" s="10"/>
      <c r="G515" s="10"/>
      <c r="H515" s="406">
        <v>37694.28</v>
      </c>
      <c r="I515" s="406">
        <v>0</v>
      </c>
      <c r="J515" s="406">
        <f>H515+I515</f>
        <v>37694.28</v>
      </c>
      <c r="L515" s="75"/>
    </row>
    <row r="516" spans="1:12" ht="18.75" customHeight="1">
      <c r="E516" s="404">
        <v>853</v>
      </c>
      <c r="F516" s="10"/>
      <c r="G516" s="10"/>
      <c r="H516" s="406">
        <f>H495</f>
        <v>0</v>
      </c>
      <c r="I516" s="406">
        <f>I495</f>
        <v>0</v>
      </c>
      <c r="J516" s="406">
        <f>J495</f>
        <v>0</v>
      </c>
    </row>
    <row r="517" spans="1:12" ht="21" customHeight="1">
      <c r="A517" s="10" t="s">
        <v>266</v>
      </c>
      <c r="B517" s="10"/>
      <c r="C517" s="10"/>
      <c r="D517" s="10"/>
      <c r="E517" s="404"/>
      <c r="F517" s="10"/>
      <c r="G517" s="10"/>
      <c r="H517" s="406">
        <f>SUM(H510:H516)</f>
        <v>42923658.689999998</v>
      </c>
      <c r="I517" s="406">
        <f>SUM(I510:I516)</f>
        <v>198040.53999999998</v>
      </c>
      <c r="J517" s="406">
        <f>SUM(J510:J516)</f>
        <v>43121699.229999989</v>
      </c>
      <c r="K517" s="1"/>
    </row>
    <row r="518" spans="1:12" ht="14.25" customHeight="1">
      <c r="E518" s="404"/>
      <c r="F518" s="10"/>
      <c r="G518" s="10"/>
      <c r="H518" s="10"/>
      <c r="I518" s="10"/>
      <c r="J518" s="405"/>
    </row>
    <row r="519" spans="1:12" ht="20.25">
      <c r="E519" s="404"/>
      <c r="F519" s="10"/>
      <c r="G519" s="10"/>
      <c r="H519" s="10"/>
      <c r="I519" s="10"/>
      <c r="J519" s="405"/>
    </row>
    <row r="520" spans="1:12" ht="20.25">
      <c r="E520" s="404"/>
      <c r="F520" s="10"/>
      <c r="G520" s="10"/>
      <c r="H520" s="10"/>
      <c r="I520" s="10"/>
      <c r="J520" s="405"/>
    </row>
    <row r="521" spans="1:12" ht="20.25">
      <c r="E521" s="404"/>
      <c r="F521" s="10"/>
      <c r="G521" s="10"/>
      <c r="H521" s="10"/>
      <c r="I521" s="10"/>
      <c r="J521" s="405"/>
    </row>
    <row r="522" spans="1:12" ht="20.25">
      <c r="E522" s="404"/>
      <c r="F522" s="10"/>
      <c r="G522" s="10"/>
      <c r="H522" s="10"/>
      <c r="I522" s="10"/>
      <c r="J522" s="405"/>
    </row>
    <row r="523" spans="1:12" ht="20.25">
      <c r="E523" s="404"/>
      <c r="F523" s="10"/>
      <c r="G523" s="10"/>
      <c r="H523" s="10"/>
      <c r="I523" s="10"/>
      <c r="J523" s="405"/>
    </row>
    <row r="524" spans="1:12" ht="20.25">
      <c r="E524" s="10"/>
      <c r="F524" s="10"/>
      <c r="G524" s="10"/>
      <c r="H524" s="10"/>
      <c r="I524" s="10"/>
      <c r="J524" s="405"/>
    </row>
    <row r="525" spans="1:12" ht="20.25">
      <c r="E525" s="10"/>
      <c r="F525" s="10"/>
      <c r="G525" s="10"/>
      <c r="H525" s="10"/>
      <c r="I525" s="10"/>
      <c r="J525" s="405"/>
    </row>
    <row r="526" spans="1:12" ht="20.25">
      <c r="E526" s="10"/>
      <c r="F526" s="10"/>
      <c r="G526" s="10"/>
      <c r="H526" s="10"/>
      <c r="I526" s="10"/>
      <c r="J526" s="405"/>
    </row>
    <row r="527" spans="1:12" ht="20.25">
      <c r="A527" s="10"/>
      <c r="E527" s="10"/>
      <c r="F527" s="10"/>
      <c r="G527" s="10"/>
      <c r="H527" s="10"/>
      <c r="I527" s="10"/>
      <c r="J527" s="405"/>
    </row>
    <row r="528" spans="1:12">
      <c r="E528" s="2"/>
      <c r="F528" s="2"/>
      <c r="G528" s="2"/>
      <c r="H528" s="2"/>
      <c r="I528" s="2"/>
      <c r="J528" s="399"/>
    </row>
    <row r="529" spans="5:10" ht="32.25" customHeight="1">
      <c r="E529" s="2"/>
      <c r="F529" s="2"/>
      <c r="G529" s="2"/>
      <c r="H529" s="2"/>
      <c r="I529" s="2"/>
      <c r="J529" s="399"/>
    </row>
    <row r="530" spans="5:10" ht="13.5" customHeight="1"/>
    <row r="531" spans="5:10" ht="93" customHeight="1"/>
  </sheetData>
  <mergeCells count="55">
    <mergeCell ref="A456:E456"/>
    <mergeCell ref="A418:D418"/>
    <mergeCell ref="A428:D428"/>
    <mergeCell ref="A431:D431"/>
    <mergeCell ref="A480:D480"/>
    <mergeCell ref="A477:C477"/>
    <mergeCell ref="A465:D465"/>
    <mergeCell ref="A464:D464"/>
    <mergeCell ref="A455:D455"/>
    <mergeCell ref="A441:D441"/>
    <mergeCell ref="A442:D442"/>
    <mergeCell ref="A438:D438"/>
    <mergeCell ref="A424:D424"/>
    <mergeCell ref="A421:D421"/>
    <mergeCell ref="A425:D425"/>
    <mergeCell ref="A432:D432"/>
    <mergeCell ref="A435:D435"/>
    <mergeCell ref="A391:D391"/>
    <mergeCell ref="A417:D417"/>
    <mergeCell ref="A411:D411"/>
    <mergeCell ref="A414:D414"/>
    <mergeCell ref="A401:D401"/>
    <mergeCell ref="A402:D402"/>
    <mergeCell ref="A410:D410"/>
    <mergeCell ref="A392:D392"/>
    <mergeCell ref="A395:D395"/>
    <mergeCell ref="A398:D398"/>
    <mergeCell ref="A407:D407"/>
    <mergeCell ref="A213:D213"/>
    <mergeCell ref="A317:D317"/>
    <mergeCell ref="A330:D330"/>
    <mergeCell ref="A382:D382"/>
    <mergeCell ref="A343:D343"/>
    <mergeCell ref="A388:D388"/>
    <mergeCell ref="A324:D324"/>
    <mergeCell ref="A338:D338"/>
    <mergeCell ref="A373:D373"/>
    <mergeCell ref="A318:D318"/>
    <mergeCell ref="A385:D385"/>
    <mergeCell ref="A321:D321"/>
    <mergeCell ref="A349:D349"/>
    <mergeCell ref="A353:C353"/>
    <mergeCell ref="A360:C360"/>
    <mergeCell ref="J1:J4"/>
    <mergeCell ref="A96:D96"/>
    <mergeCell ref="J5:J6"/>
    <mergeCell ref="I5:I6"/>
    <mergeCell ref="A1:I4"/>
    <mergeCell ref="A5:A6"/>
    <mergeCell ref="F5:F6"/>
    <mergeCell ref="D5:D6"/>
    <mergeCell ref="C5:C6"/>
    <mergeCell ref="H5:H6"/>
    <mergeCell ref="E5:E6"/>
    <mergeCell ref="B5:B6"/>
  </mergeCells>
  <phoneticPr fontId="2" type="noConversion"/>
  <pageMargins left="0.70866141732283472" right="0.70866141732283472" top="0.23622047244094491" bottom="0.74803149606299213" header="0.19685039370078741" footer="0.31496062992125984"/>
  <pageSetup paperSize="9" scale="3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32"/>
  <sheetViews>
    <sheetView view="pageBreakPreview" topLeftCell="A93" zoomScale="60" zoomScaleNormal="60" workbookViewId="0">
      <selection activeCell="N105" sqref="N105"/>
    </sheetView>
  </sheetViews>
  <sheetFormatPr defaultRowHeight="18.75"/>
  <cols>
    <col min="1" max="1" width="8.85546875" style="48" customWidth="1"/>
    <col min="2" max="2" width="27.7109375" style="48" customWidth="1"/>
    <col min="3" max="3" width="14" style="48" customWidth="1"/>
    <col min="4" max="4" width="45.85546875" style="48" customWidth="1"/>
    <col min="5" max="5" width="12.140625" style="48" customWidth="1"/>
    <col min="6" max="6" width="19" style="48" customWidth="1"/>
    <col min="7" max="7" width="18.140625" style="48" customWidth="1"/>
    <col min="8" max="8" width="18.42578125" style="48" customWidth="1"/>
    <col min="9" max="9" width="20.42578125" style="48" customWidth="1"/>
    <col min="10" max="10" width="20.85546875" style="48" customWidth="1"/>
    <col min="11" max="11" width="21.85546875" style="48" customWidth="1"/>
    <col min="12" max="13" width="9.140625" style="48"/>
    <col min="14" max="14" width="22.28515625" style="48" customWidth="1"/>
    <col min="15" max="15" width="9.140625" style="48"/>
    <col min="16" max="16" width="16.85546875" style="48" bestFit="1" customWidth="1"/>
    <col min="17" max="16384" width="9.140625" style="48"/>
  </cols>
  <sheetData>
    <row r="1" spans="1:14" ht="50.25" customHeight="1">
      <c r="A1" s="626" t="s">
        <v>222</v>
      </c>
      <c r="B1" s="626"/>
      <c r="C1" s="626"/>
      <c r="D1" s="626"/>
      <c r="E1" s="626"/>
      <c r="F1" s="626"/>
      <c r="G1" s="626"/>
      <c r="H1" s="626"/>
      <c r="I1" s="626"/>
      <c r="J1" s="627"/>
      <c r="K1" s="622">
        <v>44134</v>
      </c>
    </row>
    <row r="2" spans="1:14" ht="22.5" customHeight="1" thickBot="1">
      <c r="A2" s="628"/>
      <c r="B2" s="628"/>
      <c r="C2" s="628"/>
      <c r="D2" s="628"/>
      <c r="E2" s="628"/>
      <c r="F2" s="628"/>
      <c r="G2" s="628"/>
      <c r="H2" s="628"/>
      <c r="I2" s="628"/>
      <c r="J2" s="628"/>
      <c r="K2" s="623"/>
    </row>
    <row r="3" spans="1:14" ht="47.25" customHeight="1">
      <c r="A3" s="631" t="s">
        <v>100</v>
      </c>
      <c r="B3" s="633" t="s">
        <v>1</v>
      </c>
      <c r="C3" s="624" t="s">
        <v>0</v>
      </c>
      <c r="D3" s="629" t="s">
        <v>82</v>
      </c>
      <c r="E3" s="624" t="s">
        <v>96</v>
      </c>
      <c r="F3" s="624" t="s">
        <v>244</v>
      </c>
      <c r="G3" s="624" t="s">
        <v>148</v>
      </c>
      <c r="H3" s="624" t="s">
        <v>149</v>
      </c>
      <c r="I3" s="624" t="s">
        <v>245</v>
      </c>
      <c r="J3" s="624" t="s">
        <v>252</v>
      </c>
      <c r="K3" s="624" t="s">
        <v>253</v>
      </c>
    </row>
    <row r="4" spans="1:14" ht="54" customHeight="1" thickBot="1">
      <c r="A4" s="632"/>
      <c r="B4" s="634"/>
      <c r="C4" s="625"/>
      <c r="D4" s="630"/>
      <c r="E4" s="625"/>
      <c r="F4" s="625"/>
      <c r="G4" s="625"/>
      <c r="H4" s="625"/>
      <c r="I4" s="625"/>
      <c r="J4" s="625"/>
      <c r="K4" s="625"/>
    </row>
    <row r="5" spans="1:14" ht="26.25" hidden="1" customHeight="1">
      <c r="A5" s="84">
        <v>1101</v>
      </c>
      <c r="B5" s="226" t="s">
        <v>147</v>
      </c>
      <c r="C5" s="85">
        <v>211</v>
      </c>
      <c r="D5" s="86" t="s">
        <v>3</v>
      </c>
      <c r="E5" s="85">
        <v>111</v>
      </c>
      <c r="F5" s="87">
        <v>0</v>
      </c>
      <c r="G5" s="79">
        <f>I5</f>
        <v>0</v>
      </c>
      <c r="H5" s="80">
        <v>0</v>
      </c>
      <c r="I5" s="88">
        <v>0</v>
      </c>
      <c r="J5" s="133">
        <v>0</v>
      </c>
      <c r="K5" s="134">
        <f>I5-J5</f>
        <v>0</v>
      </c>
    </row>
    <row r="6" spans="1:14" ht="26.25" customHeight="1">
      <c r="A6" s="84">
        <v>1101</v>
      </c>
      <c r="B6" s="226" t="s">
        <v>147</v>
      </c>
      <c r="C6" s="78">
        <v>222</v>
      </c>
      <c r="D6" s="61" t="s">
        <v>87</v>
      </c>
      <c r="E6" s="78">
        <v>244</v>
      </c>
      <c r="F6" s="87">
        <v>0</v>
      </c>
      <c r="G6" s="79">
        <f>K6</f>
        <v>10000</v>
      </c>
      <c r="H6" s="80">
        <v>0</v>
      </c>
      <c r="I6" s="81">
        <v>10000</v>
      </c>
      <c r="J6" s="96">
        <v>0</v>
      </c>
      <c r="K6" s="82">
        <f>I6+J6</f>
        <v>10000</v>
      </c>
    </row>
    <row r="7" spans="1:14" ht="23.25" hidden="1" customHeight="1">
      <c r="A7" s="76"/>
      <c r="B7" s="77"/>
      <c r="C7" s="78">
        <v>226</v>
      </c>
      <c r="D7" s="61" t="s">
        <v>89</v>
      </c>
      <c r="E7" s="78">
        <v>244</v>
      </c>
      <c r="F7" s="87">
        <v>0</v>
      </c>
      <c r="G7" s="79">
        <f t="shared" ref="G7:G27" si="0">K7</f>
        <v>0</v>
      </c>
      <c r="H7" s="79">
        <f>H8+H9</f>
        <v>0</v>
      </c>
      <c r="I7" s="79">
        <f>I8+I9</f>
        <v>0</v>
      </c>
      <c r="J7" s="96">
        <v>0</v>
      </c>
      <c r="K7" s="82">
        <f t="shared" ref="K7:K56" si="1">I7+J7</f>
        <v>0</v>
      </c>
    </row>
    <row r="8" spans="1:14" ht="23.25" hidden="1" customHeight="1">
      <c r="A8" s="76"/>
      <c r="B8" s="77"/>
      <c r="C8" s="78"/>
      <c r="D8" s="51" t="s">
        <v>89</v>
      </c>
      <c r="E8" s="78"/>
      <c r="F8" s="87">
        <v>0</v>
      </c>
      <c r="G8" s="79">
        <f t="shared" si="0"/>
        <v>0</v>
      </c>
      <c r="H8" s="53">
        <v>0</v>
      </c>
      <c r="I8" s="54">
        <v>0</v>
      </c>
      <c r="J8" s="96">
        <v>0</v>
      </c>
      <c r="K8" s="82">
        <f t="shared" si="1"/>
        <v>0</v>
      </c>
    </row>
    <row r="9" spans="1:14" ht="62.25" hidden="1" customHeight="1">
      <c r="A9" s="76"/>
      <c r="B9" s="83"/>
      <c r="C9" s="50"/>
      <c r="D9" s="51" t="s">
        <v>91</v>
      </c>
      <c r="E9" s="50"/>
      <c r="F9" s="87">
        <v>0</v>
      </c>
      <c r="G9" s="79">
        <f t="shared" si="0"/>
        <v>0</v>
      </c>
      <c r="H9" s="53">
        <v>0</v>
      </c>
      <c r="I9" s="54">
        <v>0</v>
      </c>
      <c r="J9" s="96">
        <v>0</v>
      </c>
      <c r="K9" s="82">
        <f t="shared" si="1"/>
        <v>0</v>
      </c>
    </row>
    <row r="10" spans="1:14" ht="25.5" customHeight="1">
      <c r="A10" s="90"/>
      <c r="B10" s="77">
        <v>130</v>
      </c>
      <c r="C10" s="78">
        <v>226</v>
      </c>
      <c r="D10" s="61" t="s">
        <v>89</v>
      </c>
      <c r="E10" s="78">
        <v>112</v>
      </c>
      <c r="F10" s="87">
        <v>0</v>
      </c>
      <c r="G10" s="79">
        <f t="shared" si="0"/>
        <v>30000</v>
      </c>
      <c r="H10" s="79">
        <f>H11+H12+H13</f>
        <v>0</v>
      </c>
      <c r="I10" s="79">
        <f>I11+I12+I13</f>
        <v>30000</v>
      </c>
      <c r="J10" s="96">
        <v>0</v>
      </c>
      <c r="K10" s="82">
        <f>K11+K12+K13</f>
        <v>30000</v>
      </c>
    </row>
    <row r="11" spans="1:14" ht="28.5" customHeight="1">
      <c r="A11" s="76"/>
      <c r="B11" s="83"/>
      <c r="C11" s="50"/>
      <c r="D11" s="51" t="s">
        <v>85</v>
      </c>
      <c r="E11" s="50"/>
      <c r="F11" s="227">
        <v>0</v>
      </c>
      <c r="G11" s="52">
        <f t="shared" si="0"/>
        <v>10000</v>
      </c>
      <c r="H11" s="53">
        <v>0</v>
      </c>
      <c r="I11" s="54">
        <v>10000</v>
      </c>
      <c r="J11" s="103">
        <v>0</v>
      </c>
      <c r="K11" s="454">
        <f t="shared" si="1"/>
        <v>10000</v>
      </c>
    </row>
    <row r="12" spans="1:14" ht="28.5" customHeight="1">
      <c r="A12" s="76"/>
      <c r="B12" s="83"/>
      <c r="C12" s="50"/>
      <c r="D12" s="51" t="s">
        <v>150</v>
      </c>
      <c r="E12" s="50"/>
      <c r="F12" s="227">
        <v>0</v>
      </c>
      <c r="G12" s="52">
        <f t="shared" si="0"/>
        <v>5000</v>
      </c>
      <c r="H12" s="53">
        <v>0</v>
      </c>
      <c r="I12" s="54">
        <v>5000</v>
      </c>
      <c r="J12" s="103">
        <v>0</v>
      </c>
      <c r="K12" s="454">
        <f t="shared" si="1"/>
        <v>5000</v>
      </c>
    </row>
    <row r="13" spans="1:14" ht="39.75" customHeight="1">
      <c r="A13" s="76"/>
      <c r="B13" s="83"/>
      <c r="C13" s="50"/>
      <c r="D13" s="51" t="s">
        <v>151</v>
      </c>
      <c r="E13" s="50"/>
      <c r="F13" s="227">
        <v>0</v>
      </c>
      <c r="G13" s="52">
        <f t="shared" si="0"/>
        <v>15000</v>
      </c>
      <c r="H13" s="53">
        <v>0</v>
      </c>
      <c r="I13" s="54">
        <v>15000</v>
      </c>
      <c r="J13" s="103">
        <v>0</v>
      </c>
      <c r="K13" s="454">
        <f t="shared" si="1"/>
        <v>15000</v>
      </c>
    </row>
    <row r="14" spans="1:14" ht="23.25" customHeight="1">
      <c r="A14" s="90"/>
      <c r="B14" s="77"/>
      <c r="C14" s="78">
        <v>226</v>
      </c>
      <c r="D14" s="61" t="s">
        <v>89</v>
      </c>
      <c r="E14" s="78">
        <v>113</v>
      </c>
      <c r="F14" s="87">
        <v>0</v>
      </c>
      <c r="G14" s="79">
        <f t="shared" si="0"/>
        <v>40000</v>
      </c>
      <c r="H14" s="79">
        <f>H15+H16</f>
        <v>0</v>
      </c>
      <c r="I14" s="79">
        <f>I15+I16</f>
        <v>40000</v>
      </c>
      <c r="J14" s="96">
        <f>J16</f>
        <v>0</v>
      </c>
      <c r="K14" s="82">
        <f>K15+K16</f>
        <v>40000</v>
      </c>
      <c r="N14" s="48">
        <v>30000</v>
      </c>
    </row>
    <row r="15" spans="1:14" ht="23.25" customHeight="1">
      <c r="A15" s="76"/>
      <c r="B15" s="83"/>
      <c r="C15" s="50"/>
      <c r="D15" s="51" t="s">
        <v>150</v>
      </c>
      <c r="E15" s="50"/>
      <c r="F15" s="227">
        <v>0</v>
      </c>
      <c r="G15" s="52">
        <f t="shared" si="0"/>
        <v>25000</v>
      </c>
      <c r="H15" s="53">
        <v>0</v>
      </c>
      <c r="I15" s="54">
        <v>25000</v>
      </c>
      <c r="J15" s="103">
        <v>0</v>
      </c>
      <c r="K15" s="454">
        <f t="shared" si="1"/>
        <v>25000</v>
      </c>
      <c r="N15" s="48">
        <v>50000</v>
      </c>
    </row>
    <row r="16" spans="1:14" ht="39.75" customHeight="1">
      <c r="A16" s="76"/>
      <c r="B16" s="83"/>
      <c r="C16" s="50"/>
      <c r="D16" s="51" t="s">
        <v>151</v>
      </c>
      <c r="E16" s="50"/>
      <c r="F16" s="227">
        <v>0</v>
      </c>
      <c r="G16" s="52">
        <f t="shared" si="0"/>
        <v>15000</v>
      </c>
      <c r="H16" s="53">
        <v>0</v>
      </c>
      <c r="I16" s="54">
        <v>15000</v>
      </c>
      <c r="J16" s="103">
        <v>0</v>
      </c>
      <c r="K16" s="454">
        <f t="shared" si="1"/>
        <v>15000</v>
      </c>
    </row>
    <row r="17" spans="1:11" ht="28.5" customHeight="1">
      <c r="A17" s="76"/>
      <c r="B17" s="83"/>
      <c r="C17" s="78">
        <v>226</v>
      </c>
      <c r="D17" s="61" t="s">
        <v>89</v>
      </c>
      <c r="E17" s="78">
        <v>244</v>
      </c>
      <c r="F17" s="87">
        <v>0</v>
      </c>
      <c r="G17" s="79">
        <f t="shared" si="0"/>
        <v>100000</v>
      </c>
      <c r="H17" s="79">
        <f>H18+H19</f>
        <v>0</v>
      </c>
      <c r="I17" s="79">
        <f>I18+I19+I20</f>
        <v>100000</v>
      </c>
      <c r="J17" s="96">
        <f>J20+J19+J18</f>
        <v>0</v>
      </c>
      <c r="K17" s="82">
        <f>K18+K19+K20</f>
        <v>100000</v>
      </c>
    </row>
    <row r="18" spans="1:11" ht="25.5" customHeight="1">
      <c r="A18" s="76"/>
      <c r="B18" s="83"/>
      <c r="C18" s="78"/>
      <c r="D18" s="51" t="s">
        <v>89</v>
      </c>
      <c r="E18" s="78"/>
      <c r="F18" s="227">
        <v>0</v>
      </c>
      <c r="G18" s="52">
        <f t="shared" si="0"/>
        <v>50000</v>
      </c>
      <c r="H18" s="53">
        <v>0</v>
      </c>
      <c r="I18" s="54">
        <v>50000</v>
      </c>
      <c r="J18" s="96">
        <v>0</v>
      </c>
      <c r="K18" s="82">
        <f t="shared" si="1"/>
        <v>50000</v>
      </c>
    </row>
    <row r="19" spans="1:11" ht="63" customHeight="1">
      <c r="A19" s="76"/>
      <c r="B19" s="83"/>
      <c r="C19" s="50"/>
      <c r="D19" s="51" t="s">
        <v>91</v>
      </c>
      <c r="E19" s="50"/>
      <c r="F19" s="227">
        <v>0</v>
      </c>
      <c r="G19" s="52">
        <f t="shared" si="0"/>
        <v>30000</v>
      </c>
      <c r="H19" s="53">
        <v>0</v>
      </c>
      <c r="I19" s="54">
        <v>30000</v>
      </c>
      <c r="J19" s="96">
        <v>0</v>
      </c>
      <c r="K19" s="82">
        <f t="shared" si="1"/>
        <v>30000</v>
      </c>
    </row>
    <row r="20" spans="1:11" ht="45.75" customHeight="1">
      <c r="A20" s="76"/>
      <c r="B20" s="83"/>
      <c r="C20" s="50"/>
      <c r="D20" s="51" t="s">
        <v>133</v>
      </c>
      <c r="E20" s="50"/>
      <c r="F20" s="227">
        <v>0</v>
      </c>
      <c r="G20" s="52">
        <v>0</v>
      </c>
      <c r="H20" s="53">
        <v>0</v>
      </c>
      <c r="I20" s="54">
        <v>20000</v>
      </c>
      <c r="J20" s="96">
        <v>0</v>
      </c>
      <c r="K20" s="82">
        <f t="shared" si="1"/>
        <v>20000</v>
      </c>
    </row>
    <row r="21" spans="1:11" s="135" customFormat="1" ht="59.25" customHeight="1">
      <c r="A21" s="90"/>
      <c r="B21" s="77"/>
      <c r="C21" s="78">
        <v>226</v>
      </c>
      <c r="D21" s="61" t="s">
        <v>133</v>
      </c>
      <c r="E21" s="78">
        <v>853</v>
      </c>
      <c r="F21" s="87">
        <v>0</v>
      </c>
      <c r="G21" s="79">
        <f t="shared" si="0"/>
        <v>0</v>
      </c>
      <c r="H21" s="80">
        <v>0</v>
      </c>
      <c r="I21" s="81">
        <v>0</v>
      </c>
      <c r="J21" s="96">
        <v>0</v>
      </c>
      <c r="K21" s="82">
        <f>I21+J21</f>
        <v>0</v>
      </c>
    </row>
    <row r="22" spans="1:11" ht="41.25" customHeight="1">
      <c r="A22" s="76"/>
      <c r="B22" s="77"/>
      <c r="C22" s="78">
        <v>310</v>
      </c>
      <c r="D22" s="61" t="s">
        <v>92</v>
      </c>
      <c r="E22" s="78">
        <v>244</v>
      </c>
      <c r="F22" s="87">
        <v>0</v>
      </c>
      <c r="G22" s="79">
        <f t="shared" si="0"/>
        <v>0</v>
      </c>
      <c r="H22" s="80">
        <v>0</v>
      </c>
      <c r="I22" s="81">
        <v>0</v>
      </c>
      <c r="J22" s="96">
        <v>0</v>
      </c>
      <c r="K22" s="82">
        <f>I22+J22</f>
        <v>0</v>
      </c>
    </row>
    <row r="23" spans="1:11" ht="30" customHeight="1">
      <c r="A23" s="92"/>
      <c r="B23" s="93"/>
      <c r="C23" s="94">
        <v>344</v>
      </c>
      <c r="D23" s="95" t="s">
        <v>124</v>
      </c>
      <c r="E23" s="94">
        <v>244</v>
      </c>
      <c r="F23" s="87">
        <v>0</v>
      </c>
      <c r="G23" s="79">
        <f t="shared" si="0"/>
        <v>24000</v>
      </c>
      <c r="H23" s="97">
        <v>0</v>
      </c>
      <c r="I23" s="98">
        <v>24000</v>
      </c>
      <c r="J23" s="96">
        <v>0</v>
      </c>
      <c r="K23" s="82">
        <f>I23+J23</f>
        <v>24000</v>
      </c>
    </row>
    <row r="24" spans="1:11" ht="30" customHeight="1">
      <c r="A24" s="92"/>
      <c r="B24" s="93"/>
      <c r="C24" s="94">
        <v>346</v>
      </c>
      <c r="D24" s="95" t="s">
        <v>9</v>
      </c>
      <c r="E24" s="94">
        <v>244</v>
      </c>
      <c r="F24" s="87">
        <v>0</v>
      </c>
      <c r="G24" s="79">
        <f t="shared" si="0"/>
        <v>20000</v>
      </c>
      <c r="H24" s="97">
        <v>0</v>
      </c>
      <c r="I24" s="98">
        <v>20000</v>
      </c>
      <c r="J24" s="96">
        <v>0</v>
      </c>
      <c r="K24" s="82">
        <f t="shared" si="1"/>
        <v>20000</v>
      </c>
    </row>
    <row r="25" spans="1:11" ht="42.75" customHeight="1">
      <c r="A25" s="92"/>
      <c r="B25" s="93"/>
      <c r="C25" s="94">
        <v>349</v>
      </c>
      <c r="D25" s="95" t="s">
        <v>93</v>
      </c>
      <c r="E25" s="94">
        <v>244</v>
      </c>
      <c r="F25" s="87">
        <v>0</v>
      </c>
      <c r="G25" s="79">
        <f t="shared" si="0"/>
        <v>50000</v>
      </c>
      <c r="H25" s="96">
        <f>H26+H27</f>
        <v>0</v>
      </c>
      <c r="I25" s="96">
        <f>I27</f>
        <v>50000</v>
      </c>
      <c r="J25" s="96">
        <f>J27</f>
        <v>0</v>
      </c>
      <c r="K25" s="82">
        <f t="shared" si="1"/>
        <v>50000</v>
      </c>
    </row>
    <row r="26" spans="1:11" ht="43.5" hidden="1" customHeight="1">
      <c r="A26" s="99"/>
      <c r="B26" s="100"/>
      <c r="C26" s="101">
        <v>349</v>
      </c>
      <c r="D26" s="102" t="s">
        <v>9</v>
      </c>
      <c r="E26" s="101"/>
      <c r="F26" s="87">
        <v>0</v>
      </c>
      <c r="G26" s="79">
        <f t="shared" si="0"/>
        <v>0</v>
      </c>
      <c r="H26" s="60">
        <v>0</v>
      </c>
      <c r="I26" s="104">
        <v>0</v>
      </c>
      <c r="J26" s="96">
        <v>0</v>
      </c>
      <c r="K26" s="82">
        <f t="shared" si="1"/>
        <v>0</v>
      </c>
    </row>
    <row r="27" spans="1:11" ht="39.75" customHeight="1" thickBot="1">
      <c r="A27" s="99"/>
      <c r="B27" s="100"/>
      <c r="C27" s="101"/>
      <c r="D27" s="102" t="s">
        <v>152</v>
      </c>
      <c r="E27" s="101"/>
      <c r="F27" s="87">
        <v>0</v>
      </c>
      <c r="G27" s="52">
        <f t="shared" si="0"/>
        <v>50000</v>
      </c>
      <c r="H27" s="192">
        <v>0</v>
      </c>
      <c r="I27" s="104">
        <v>50000</v>
      </c>
      <c r="J27" s="103">
        <v>0</v>
      </c>
      <c r="K27" s="454">
        <f t="shared" si="1"/>
        <v>50000</v>
      </c>
    </row>
    <row r="28" spans="1:11" ht="26.25" customHeight="1" thickBot="1">
      <c r="A28" s="610" t="s">
        <v>176</v>
      </c>
      <c r="B28" s="611"/>
      <c r="C28" s="611"/>
      <c r="D28" s="611"/>
      <c r="E28" s="612"/>
      <c r="F28" s="194">
        <f>SUM(F5:F22)</f>
        <v>0</v>
      </c>
      <c r="G28" s="59">
        <f>G6+G10+G14+G17+G21+G22+G23+G24+G25</f>
        <v>274000</v>
      </c>
      <c r="H28" s="59">
        <f>H6+H10+H14+H17+H21+H22+H23+H24+H25</f>
        <v>0</v>
      </c>
      <c r="I28" s="59">
        <f>I6+I10+I14+I17+I21+I22+I23+I24+I25</f>
        <v>274000</v>
      </c>
      <c r="J28" s="422">
        <f>J25+J23+J24+J22+J21+J17+J14+J10+J6</f>
        <v>0</v>
      </c>
      <c r="K28" s="423">
        <f>I28+J28</f>
        <v>274000</v>
      </c>
    </row>
    <row r="29" spans="1:11" ht="26.25" customHeight="1">
      <c r="A29" s="218">
        <v>1103</v>
      </c>
      <c r="B29" s="226" t="s">
        <v>147</v>
      </c>
      <c r="C29" s="219">
        <v>212</v>
      </c>
      <c r="D29" s="220" t="s">
        <v>129</v>
      </c>
      <c r="E29" s="219">
        <v>112</v>
      </c>
      <c r="F29" s="87">
        <v>0</v>
      </c>
      <c r="G29" s="79">
        <f>K29</f>
        <v>30000</v>
      </c>
      <c r="H29" s="79">
        <v>0</v>
      </c>
      <c r="I29" s="221">
        <v>30000</v>
      </c>
      <c r="J29" s="96">
        <v>0</v>
      </c>
      <c r="K29" s="82">
        <f t="shared" si="1"/>
        <v>30000</v>
      </c>
    </row>
    <row r="30" spans="1:11" ht="30.75" customHeight="1">
      <c r="A30" s="90"/>
      <c r="B30" s="225">
        <v>130</v>
      </c>
      <c r="C30" s="85">
        <v>222</v>
      </c>
      <c r="D30" s="86" t="s">
        <v>87</v>
      </c>
      <c r="E30" s="85">
        <v>244</v>
      </c>
      <c r="F30" s="87">
        <v>0</v>
      </c>
      <c r="G30" s="79">
        <f t="shared" ref="G30:G38" si="2">K30</f>
        <v>15000</v>
      </c>
      <c r="H30" s="80">
        <v>0</v>
      </c>
      <c r="I30" s="81">
        <v>15000</v>
      </c>
      <c r="J30" s="96">
        <v>0</v>
      </c>
      <c r="K30" s="82">
        <f t="shared" si="1"/>
        <v>15000</v>
      </c>
    </row>
    <row r="31" spans="1:11" ht="28.5" customHeight="1">
      <c r="A31" s="109"/>
      <c r="B31" s="222"/>
      <c r="C31" s="78">
        <v>226</v>
      </c>
      <c r="D31" s="61" t="s">
        <v>89</v>
      </c>
      <c r="E31" s="78"/>
      <c r="F31" s="89">
        <v>0</v>
      </c>
      <c r="G31" s="79">
        <f t="shared" si="2"/>
        <v>175000</v>
      </c>
      <c r="H31" s="79">
        <f>H32+H33+H34+H35</f>
        <v>0</v>
      </c>
      <c r="I31" s="79">
        <f>I32+I34+I35</f>
        <v>175000</v>
      </c>
      <c r="J31" s="96">
        <f>J32</f>
        <v>0</v>
      </c>
      <c r="K31" s="82">
        <f>K32+K34+K35</f>
        <v>175000</v>
      </c>
    </row>
    <row r="32" spans="1:11" ht="27.75" customHeight="1">
      <c r="A32" s="76"/>
      <c r="B32" s="223"/>
      <c r="C32" s="50"/>
      <c r="D32" s="51" t="s">
        <v>89</v>
      </c>
      <c r="E32" s="50">
        <v>244</v>
      </c>
      <c r="F32" s="91">
        <v>0</v>
      </c>
      <c r="G32" s="52">
        <f t="shared" si="2"/>
        <v>0</v>
      </c>
      <c r="H32" s="60">
        <v>0</v>
      </c>
      <c r="I32" s="54">
        <v>0</v>
      </c>
      <c r="J32" s="96">
        <v>0</v>
      </c>
      <c r="K32" s="82">
        <f t="shared" si="1"/>
        <v>0</v>
      </c>
    </row>
    <row r="33" spans="1:11" ht="34.5" hidden="1" customHeight="1">
      <c r="A33" s="76"/>
      <c r="B33" s="223"/>
      <c r="C33" s="50"/>
      <c r="D33" s="51" t="s">
        <v>85</v>
      </c>
      <c r="E33" s="50">
        <v>112</v>
      </c>
      <c r="F33" s="91"/>
      <c r="G33" s="52">
        <f t="shared" si="2"/>
        <v>0</v>
      </c>
      <c r="H33" s="60">
        <v>0</v>
      </c>
      <c r="I33" s="54">
        <v>0</v>
      </c>
      <c r="J33" s="96">
        <v>0</v>
      </c>
      <c r="K33" s="82">
        <f t="shared" si="1"/>
        <v>0</v>
      </c>
    </row>
    <row r="34" spans="1:11" ht="27.75" customHeight="1">
      <c r="A34" s="76"/>
      <c r="B34" s="223"/>
      <c r="C34" s="50"/>
      <c r="D34" s="51" t="s">
        <v>150</v>
      </c>
      <c r="E34" s="50">
        <v>112</v>
      </c>
      <c r="F34" s="91">
        <v>0</v>
      </c>
      <c r="G34" s="52">
        <f t="shared" si="2"/>
        <v>10000</v>
      </c>
      <c r="H34" s="60">
        <v>0</v>
      </c>
      <c r="I34" s="54">
        <v>10000</v>
      </c>
      <c r="J34" s="96">
        <v>0</v>
      </c>
      <c r="K34" s="82">
        <f t="shared" si="1"/>
        <v>10000</v>
      </c>
    </row>
    <row r="35" spans="1:11" ht="28.5" customHeight="1">
      <c r="A35" s="76"/>
      <c r="B35" s="223"/>
      <c r="C35" s="50"/>
      <c r="D35" s="51" t="s">
        <v>150</v>
      </c>
      <c r="E35" s="50">
        <v>113</v>
      </c>
      <c r="F35" s="91">
        <v>0</v>
      </c>
      <c r="G35" s="52">
        <f t="shared" si="2"/>
        <v>165000</v>
      </c>
      <c r="H35" s="60">
        <v>0</v>
      </c>
      <c r="I35" s="54">
        <v>165000</v>
      </c>
      <c r="J35" s="96">
        <v>0</v>
      </c>
      <c r="K35" s="82">
        <f t="shared" si="1"/>
        <v>165000</v>
      </c>
    </row>
    <row r="36" spans="1:11" ht="30.75" customHeight="1">
      <c r="A36" s="76"/>
      <c r="B36" s="223"/>
      <c r="C36" s="78">
        <v>346</v>
      </c>
      <c r="D36" s="95" t="s">
        <v>9</v>
      </c>
      <c r="E36" s="94">
        <v>244</v>
      </c>
      <c r="F36" s="89">
        <v>0</v>
      </c>
      <c r="G36" s="79">
        <f t="shared" si="2"/>
        <v>10000</v>
      </c>
      <c r="H36" s="80">
        <v>0</v>
      </c>
      <c r="I36" s="88">
        <v>10000</v>
      </c>
      <c r="J36" s="96">
        <v>0</v>
      </c>
      <c r="K36" s="82">
        <f t="shared" si="1"/>
        <v>10000</v>
      </c>
    </row>
    <row r="37" spans="1:11" ht="48" customHeight="1">
      <c r="A37" s="90"/>
      <c r="B37" s="222"/>
      <c r="C37" s="78">
        <v>349</v>
      </c>
      <c r="D37" s="95" t="s">
        <v>93</v>
      </c>
      <c r="E37" s="94">
        <v>244</v>
      </c>
      <c r="F37" s="89">
        <v>0</v>
      </c>
      <c r="G37" s="79">
        <f t="shared" si="2"/>
        <v>35000</v>
      </c>
      <c r="H37" s="79">
        <f>H38+H39</f>
        <v>0</v>
      </c>
      <c r="I37" s="79">
        <f>I38</f>
        <v>35000</v>
      </c>
      <c r="J37" s="96">
        <v>0</v>
      </c>
      <c r="K37" s="82">
        <f t="shared" si="1"/>
        <v>35000</v>
      </c>
    </row>
    <row r="38" spans="1:11" ht="39" customHeight="1" thickBot="1">
      <c r="A38" s="76"/>
      <c r="B38" s="222"/>
      <c r="C38" s="50"/>
      <c r="D38" s="224" t="s">
        <v>152</v>
      </c>
      <c r="E38" s="50"/>
      <c r="F38" s="89">
        <v>0</v>
      </c>
      <c r="G38" s="52">
        <f t="shared" si="2"/>
        <v>35000</v>
      </c>
      <c r="H38" s="60">
        <v>0</v>
      </c>
      <c r="I38" s="54">
        <v>35000</v>
      </c>
      <c r="J38" s="103">
        <v>0</v>
      </c>
      <c r="K38" s="454">
        <f t="shared" si="1"/>
        <v>35000</v>
      </c>
    </row>
    <row r="39" spans="1:11" ht="45.75" hidden="1" customHeight="1" thickBot="1">
      <c r="A39" s="49"/>
      <c r="B39" s="105"/>
      <c r="C39" s="106"/>
      <c r="D39" s="107" t="s">
        <v>93</v>
      </c>
      <c r="E39" s="106"/>
      <c r="F39" s="107"/>
      <c r="G39" s="63">
        <f>I39</f>
        <v>0</v>
      </c>
      <c r="H39" s="108">
        <v>0</v>
      </c>
      <c r="I39" s="64">
        <v>0</v>
      </c>
      <c r="J39" s="96">
        <v>0</v>
      </c>
      <c r="K39" s="82">
        <f t="shared" si="1"/>
        <v>0</v>
      </c>
    </row>
    <row r="40" spans="1:11" ht="23.25" customHeight="1" thickBot="1">
      <c r="A40" s="610" t="s">
        <v>177</v>
      </c>
      <c r="B40" s="611"/>
      <c r="C40" s="611"/>
      <c r="D40" s="611"/>
      <c r="E40" s="612"/>
      <c r="F40" s="62">
        <f>SUM(F30:F39)</f>
        <v>0</v>
      </c>
      <c r="G40" s="59">
        <f>K40</f>
        <v>265000</v>
      </c>
      <c r="H40" s="59">
        <f>H30+H31+H37</f>
        <v>0</v>
      </c>
      <c r="I40" s="59">
        <f>I30+I31+I37+I36+I29</f>
        <v>265000</v>
      </c>
      <c r="J40" s="422">
        <f>J37+J31</f>
        <v>0</v>
      </c>
      <c r="K40" s="423">
        <f>K29+K30+K31+K36+K37</f>
        <v>265000</v>
      </c>
    </row>
    <row r="41" spans="1:11" ht="38.25" customHeight="1">
      <c r="A41" s="228">
        <v>1105</v>
      </c>
      <c r="B41" s="245" t="s">
        <v>147</v>
      </c>
      <c r="C41" s="196">
        <v>211</v>
      </c>
      <c r="D41" s="197" t="s">
        <v>3</v>
      </c>
      <c r="E41" s="196">
        <v>111</v>
      </c>
      <c r="F41" s="195">
        <v>0</v>
      </c>
      <c r="G41" s="193">
        <f>K41</f>
        <v>350000</v>
      </c>
      <c r="H41" s="198">
        <v>0</v>
      </c>
      <c r="I41" s="217">
        <v>350000</v>
      </c>
      <c r="J41" s="96">
        <v>0</v>
      </c>
      <c r="K41" s="82">
        <f t="shared" si="1"/>
        <v>350000</v>
      </c>
    </row>
    <row r="42" spans="1:11" ht="38.25" customHeight="1">
      <c r="A42" s="201"/>
      <c r="B42" s="202" t="s">
        <v>98</v>
      </c>
      <c r="C42" s="203">
        <v>213</v>
      </c>
      <c r="D42" s="204" t="s">
        <v>120</v>
      </c>
      <c r="E42" s="203">
        <v>119</v>
      </c>
      <c r="F42" s="205">
        <v>0</v>
      </c>
      <c r="G42" s="193">
        <f t="shared" ref="G42:G55" si="3">K42</f>
        <v>105700</v>
      </c>
      <c r="H42" s="198">
        <v>0</v>
      </c>
      <c r="I42" s="199">
        <v>105700</v>
      </c>
      <c r="J42" s="96">
        <v>0</v>
      </c>
      <c r="K42" s="82">
        <f t="shared" si="1"/>
        <v>105700</v>
      </c>
    </row>
    <row r="43" spans="1:11" ht="38.25" customHeight="1">
      <c r="A43" s="206"/>
      <c r="B43" s="202"/>
      <c r="C43" s="203">
        <v>221</v>
      </c>
      <c r="D43" s="204" t="s">
        <v>86</v>
      </c>
      <c r="E43" s="203">
        <v>244</v>
      </c>
      <c r="F43" s="205">
        <v>0</v>
      </c>
      <c r="G43" s="193">
        <f t="shared" si="3"/>
        <v>25000</v>
      </c>
      <c r="H43" s="198">
        <v>0</v>
      </c>
      <c r="I43" s="199">
        <v>25000</v>
      </c>
      <c r="J43" s="96">
        <v>0</v>
      </c>
      <c r="K43" s="82">
        <f t="shared" si="1"/>
        <v>25000</v>
      </c>
    </row>
    <row r="44" spans="1:11" ht="38.25" customHeight="1">
      <c r="A44" s="206"/>
      <c r="B44" s="202"/>
      <c r="C44" s="203">
        <v>223</v>
      </c>
      <c r="D44" s="204" t="s">
        <v>232</v>
      </c>
      <c r="E44" s="203">
        <v>244</v>
      </c>
      <c r="F44" s="205">
        <v>0</v>
      </c>
      <c r="G44" s="193">
        <f t="shared" si="3"/>
        <v>100000</v>
      </c>
      <c r="H44" s="198">
        <v>0</v>
      </c>
      <c r="I44" s="199">
        <v>100000</v>
      </c>
      <c r="J44" s="96">
        <v>0</v>
      </c>
      <c r="K44" s="82">
        <f t="shared" si="1"/>
        <v>100000</v>
      </c>
    </row>
    <row r="45" spans="1:11" ht="38.25" customHeight="1">
      <c r="A45" s="206"/>
      <c r="B45" s="202"/>
      <c r="C45" s="203">
        <v>225</v>
      </c>
      <c r="D45" s="204" t="s">
        <v>88</v>
      </c>
      <c r="E45" s="203">
        <v>244</v>
      </c>
      <c r="F45" s="205">
        <v>0</v>
      </c>
      <c r="G45" s="193">
        <f t="shared" si="3"/>
        <v>259300</v>
      </c>
      <c r="H45" s="198">
        <v>0</v>
      </c>
      <c r="I45" s="199">
        <v>259300</v>
      </c>
      <c r="J45" s="96">
        <v>0</v>
      </c>
      <c r="K45" s="82">
        <f t="shared" si="1"/>
        <v>259300</v>
      </c>
    </row>
    <row r="46" spans="1:11" ht="38.25" customHeight="1">
      <c r="A46" s="230"/>
      <c r="B46" s="231"/>
      <c r="C46" s="216">
        <v>226</v>
      </c>
      <c r="D46" s="215" t="s">
        <v>89</v>
      </c>
      <c r="E46" s="216">
        <v>244</v>
      </c>
      <c r="F46" s="242">
        <v>0</v>
      </c>
      <c r="G46" s="193">
        <f t="shared" si="3"/>
        <v>100000</v>
      </c>
      <c r="H46" s="248">
        <v>0</v>
      </c>
      <c r="I46" s="199">
        <f>I47+I48</f>
        <v>100000</v>
      </c>
      <c r="J46" s="96">
        <v>0</v>
      </c>
      <c r="K46" s="82">
        <f>I46+J46</f>
        <v>100000</v>
      </c>
    </row>
    <row r="47" spans="1:11" ht="38.25" customHeight="1">
      <c r="A47" s="230"/>
      <c r="B47" s="231"/>
      <c r="C47" s="216"/>
      <c r="D47" s="243" t="s">
        <v>89</v>
      </c>
      <c r="E47" s="246"/>
      <c r="F47" s="249">
        <v>0</v>
      </c>
      <c r="G47" s="211">
        <f t="shared" si="3"/>
        <v>68500</v>
      </c>
      <c r="H47" s="250">
        <v>0</v>
      </c>
      <c r="I47" s="251">
        <v>68500</v>
      </c>
      <c r="J47" s="103">
        <v>0</v>
      </c>
      <c r="K47" s="454">
        <f t="shared" si="1"/>
        <v>68500</v>
      </c>
    </row>
    <row r="48" spans="1:11" s="135" customFormat="1" ht="38.25" customHeight="1">
      <c r="A48" s="247"/>
      <c r="B48" s="231"/>
      <c r="C48" s="216"/>
      <c r="D48" s="243" t="s">
        <v>135</v>
      </c>
      <c r="E48" s="208"/>
      <c r="F48" s="210">
        <v>0</v>
      </c>
      <c r="G48" s="211">
        <f t="shared" si="3"/>
        <v>31500</v>
      </c>
      <c r="H48" s="212">
        <v>0</v>
      </c>
      <c r="I48" s="244">
        <v>31500</v>
      </c>
      <c r="J48" s="96">
        <v>0</v>
      </c>
      <c r="K48" s="454">
        <f t="shared" si="1"/>
        <v>31500</v>
      </c>
    </row>
    <row r="49" spans="1:11" ht="28.5" customHeight="1">
      <c r="A49" s="206"/>
      <c r="B49" s="235"/>
      <c r="C49" s="203">
        <v>291</v>
      </c>
      <c r="D49" s="204" t="s">
        <v>154</v>
      </c>
      <c r="E49" s="203">
        <v>852</v>
      </c>
      <c r="F49" s="205">
        <v>0</v>
      </c>
      <c r="G49" s="193">
        <f t="shared" si="3"/>
        <v>150000</v>
      </c>
      <c r="H49" s="131">
        <f>H50</f>
        <v>0</v>
      </c>
      <c r="I49" s="131">
        <v>150000</v>
      </c>
      <c r="J49" s="96">
        <f>J50</f>
        <v>0</v>
      </c>
      <c r="K49" s="82">
        <f t="shared" si="1"/>
        <v>150000</v>
      </c>
    </row>
    <row r="50" spans="1:11" ht="28.5" customHeight="1">
      <c r="A50" s="206"/>
      <c r="B50" s="207"/>
      <c r="C50" s="208"/>
      <c r="D50" s="209" t="s">
        <v>153</v>
      </c>
      <c r="E50" s="208"/>
      <c r="F50" s="210">
        <v>0</v>
      </c>
      <c r="G50" s="211">
        <f t="shared" si="3"/>
        <v>150000</v>
      </c>
      <c r="H50" s="236">
        <v>0</v>
      </c>
      <c r="I50" s="213">
        <v>150000</v>
      </c>
      <c r="J50" s="103">
        <v>0</v>
      </c>
      <c r="K50" s="454">
        <f t="shared" si="1"/>
        <v>150000</v>
      </c>
    </row>
    <row r="51" spans="1:11" ht="29.25" customHeight="1">
      <c r="A51" s="206"/>
      <c r="B51" s="207"/>
      <c r="C51" s="203">
        <v>292</v>
      </c>
      <c r="D51" s="204" t="s">
        <v>130</v>
      </c>
      <c r="E51" s="203">
        <v>853</v>
      </c>
      <c r="F51" s="205">
        <v>0</v>
      </c>
      <c r="G51" s="193">
        <f t="shared" si="3"/>
        <v>1000</v>
      </c>
      <c r="H51" s="198">
        <v>0</v>
      </c>
      <c r="I51" s="199">
        <v>1000</v>
      </c>
      <c r="J51" s="96">
        <v>0</v>
      </c>
      <c r="K51" s="82">
        <f t="shared" si="1"/>
        <v>1000</v>
      </c>
    </row>
    <row r="52" spans="1:11" ht="28.5" customHeight="1">
      <c r="A52" s="206"/>
      <c r="B52" s="207"/>
      <c r="C52" s="203">
        <v>295</v>
      </c>
      <c r="D52" s="204" t="s">
        <v>134</v>
      </c>
      <c r="E52" s="203">
        <v>853</v>
      </c>
      <c r="F52" s="205">
        <v>0</v>
      </c>
      <c r="G52" s="193">
        <f t="shared" si="3"/>
        <v>30000</v>
      </c>
      <c r="H52" s="198">
        <v>0</v>
      </c>
      <c r="I52" s="199">
        <v>30000</v>
      </c>
      <c r="J52" s="96">
        <v>0</v>
      </c>
      <c r="K52" s="82">
        <f t="shared" si="1"/>
        <v>30000</v>
      </c>
    </row>
    <row r="53" spans="1:11" ht="36.75" customHeight="1">
      <c r="A53" s="206"/>
      <c r="B53" s="202"/>
      <c r="C53" s="203">
        <v>310</v>
      </c>
      <c r="D53" s="204" t="s">
        <v>92</v>
      </c>
      <c r="E53" s="203">
        <v>244</v>
      </c>
      <c r="F53" s="205">
        <v>0</v>
      </c>
      <c r="G53" s="193">
        <f t="shared" si="3"/>
        <v>124000</v>
      </c>
      <c r="H53" s="198">
        <v>0</v>
      </c>
      <c r="I53" s="199">
        <v>124000</v>
      </c>
      <c r="J53" s="96">
        <v>0</v>
      </c>
      <c r="K53" s="82">
        <f>I53+J53</f>
        <v>124000</v>
      </c>
    </row>
    <row r="54" spans="1:11" ht="36.75" customHeight="1">
      <c r="A54" s="230"/>
      <c r="B54" s="231"/>
      <c r="C54" s="216">
        <v>345</v>
      </c>
      <c r="D54" s="215" t="s">
        <v>227</v>
      </c>
      <c r="E54" s="216">
        <v>244</v>
      </c>
      <c r="F54" s="242">
        <v>0</v>
      </c>
      <c r="G54" s="193">
        <v>0</v>
      </c>
      <c r="H54" s="248">
        <v>0</v>
      </c>
      <c r="I54" s="233">
        <v>2000</v>
      </c>
      <c r="J54" s="96">
        <v>0</v>
      </c>
      <c r="K54" s="82">
        <f>I54+J54</f>
        <v>2000</v>
      </c>
    </row>
    <row r="55" spans="1:11" ht="33" customHeight="1" thickBot="1">
      <c r="A55" s="230"/>
      <c r="B55" s="231"/>
      <c r="C55" s="216">
        <v>346</v>
      </c>
      <c r="D55" s="215" t="s">
        <v>9</v>
      </c>
      <c r="E55" s="216">
        <v>244</v>
      </c>
      <c r="F55" s="242">
        <v>119129.11</v>
      </c>
      <c r="G55" s="193">
        <f t="shared" si="3"/>
        <v>48000</v>
      </c>
      <c r="H55" s="232">
        <v>0</v>
      </c>
      <c r="I55" s="233">
        <v>48000</v>
      </c>
      <c r="J55" s="96">
        <v>0</v>
      </c>
      <c r="K55" s="82">
        <f>I55+J55</f>
        <v>48000</v>
      </c>
    </row>
    <row r="56" spans="1:11" ht="47.25" hidden="1" customHeight="1" thickBot="1">
      <c r="A56" s="65">
        <v>130</v>
      </c>
      <c r="B56" s="66"/>
      <c r="C56" s="55">
        <v>349</v>
      </c>
      <c r="D56" s="56" t="s">
        <v>93</v>
      </c>
      <c r="E56" s="55">
        <v>244</v>
      </c>
      <c r="F56" s="56"/>
      <c r="G56" s="57">
        <f>I56</f>
        <v>0</v>
      </c>
      <c r="H56" s="67">
        <v>0</v>
      </c>
      <c r="I56" s="58">
        <v>0</v>
      </c>
      <c r="J56" s="96">
        <v>0</v>
      </c>
      <c r="K56" s="82">
        <f t="shared" si="1"/>
        <v>0</v>
      </c>
    </row>
    <row r="57" spans="1:11" ht="24.75" customHeight="1" thickBot="1">
      <c r="A57" s="610" t="s">
        <v>178</v>
      </c>
      <c r="B57" s="611"/>
      <c r="C57" s="611"/>
      <c r="D57" s="611"/>
      <c r="E57" s="612"/>
      <c r="F57" s="59">
        <f>F55</f>
        <v>119129.11</v>
      </c>
      <c r="G57" s="59">
        <f>G41+G42+G43+G45+G46+G49+G51+G52+G53+G55+G44</f>
        <v>1293000</v>
      </c>
      <c r="H57" s="59">
        <f>H41+H42+H43+H45+H46+H49+H51+H52+H53+H55</f>
        <v>0</v>
      </c>
      <c r="I57" s="59">
        <f>I41+I42+I43+I44+I45+I46+I49+I51+I52+I53+I55+I54</f>
        <v>1295000</v>
      </c>
      <c r="J57" s="422">
        <f>SUM(J41:J55)</f>
        <v>0</v>
      </c>
      <c r="K57" s="423">
        <f>I57+J57</f>
        <v>1295000</v>
      </c>
    </row>
    <row r="58" spans="1:11" ht="27" customHeight="1" thickBot="1">
      <c r="A58" s="613" t="s">
        <v>157</v>
      </c>
      <c r="B58" s="614"/>
      <c r="C58" s="614"/>
      <c r="D58" s="614"/>
      <c r="E58" s="615"/>
      <c r="F58" s="59">
        <f t="shared" ref="F58:J58" si="4">F28+F40+F57</f>
        <v>119129.11</v>
      </c>
      <c r="G58" s="59">
        <f t="shared" si="4"/>
        <v>1832000</v>
      </c>
      <c r="H58" s="59">
        <f t="shared" si="4"/>
        <v>0</v>
      </c>
      <c r="I58" s="59">
        <f t="shared" si="4"/>
        <v>1834000</v>
      </c>
      <c r="J58" s="422">
        <f t="shared" si="4"/>
        <v>0</v>
      </c>
      <c r="K58" s="423">
        <f>K28+K40+K57</f>
        <v>1834000</v>
      </c>
    </row>
    <row r="59" spans="1:11" ht="27" hidden="1" customHeight="1">
      <c r="A59" s="237">
        <v>1103</v>
      </c>
      <c r="B59" s="238" t="s">
        <v>168</v>
      </c>
      <c r="C59" s="216">
        <v>226</v>
      </c>
      <c r="D59" s="215" t="s">
        <v>165</v>
      </c>
      <c r="E59" s="216">
        <v>853</v>
      </c>
      <c r="F59" s="285">
        <v>0</v>
      </c>
      <c r="G59" s="286">
        <v>0</v>
      </c>
      <c r="H59" s="232">
        <v>0</v>
      </c>
      <c r="I59" s="286">
        <v>0</v>
      </c>
      <c r="J59" s="96">
        <v>0</v>
      </c>
      <c r="K59" s="287">
        <f>I59+J59</f>
        <v>0</v>
      </c>
    </row>
    <row r="60" spans="1:11" ht="37.5" hidden="1" customHeight="1">
      <c r="A60" s="237"/>
      <c r="B60" s="238" t="s">
        <v>171</v>
      </c>
      <c r="C60" s="216">
        <v>226</v>
      </c>
      <c r="D60" s="215" t="s">
        <v>170</v>
      </c>
      <c r="E60" s="216"/>
      <c r="F60" s="242">
        <v>0</v>
      </c>
      <c r="G60" s="278">
        <v>0</v>
      </c>
      <c r="H60" s="248">
        <v>0</v>
      </c>
      <c r="I60" s="131">
        <v>0</v>
      </c>
      <c r="J60" s="96">
        <v>0</v>
      </c>
      <c r="K60" s="200">
        <v>0</v>
      </c>
    </row>
    <row r="61" spans="1:11" ht="24.75" hidden="1" customHeight="1">
      <c r="A61" s="201"/>
      <c r="B61" s="235"/>
      <c r="C61" s="203"/>
      <c r="D61" s="209" t="s">
        <v>89</v>
      </c>
      <c r="E61" s="208">
        <v>244</v>
      </c>
      <c r="F61" s="210">
        <v>0</v>
      </c>
      <c r="G61" s="289">
        <v>0</v>
      </c>
      <c r="H61" s="212">
        <v>0</v>
      </c>
      <c r="I61" s="289">
        <v>0</v>
      </c>
      <c r="J61" s="96">
        <v>0</v>
      </c>
      <c r="K61" s="214">
        <f>I61+J61</f>
        <v>0</v>
      </c>
    </row>
    <row r="62" spans="1:11" ht="27.75" hidden="1" customHeight="1">
      <c r="A62" s="201"/>
      <c r="B62" s="235"/>
      <c r="C62" s="203"/>
      <c r="D62" s="209" t="s">
        <v>150</v>
      </c>
      <c r="E62" s="208">
        <v>112</v>
      </c>
      <c r="F62" s="210">
        <v>0</v>
      </c>
      <c r="G62" s="289">
        <v>0</v>
      </c>
      <c r="H62" s="212">
        <v>0</v>
      </c>
      <c r="I62" s="289">
        <v>0</v>
      </c>
      <c r="J62" s="96">
        <v>0</v>
      </c>
      <c r="K62" s="214">
        <f>I62+J62</f>
        <v>0</v>
      </c>
    </row>
    <row r="63" spans="1:11" ht="27.75" hidden="1" customHeight="1">
      <c r="A63" s="201"/>
      <c r="B63" s="235"/>
      <c r="C63" s="203"/>
      <c r="D63" s="209" t="s">
        <v>150</v>
      </c>
      <c r="E63" s="208">
        <v>113</v>
      </c>
      <c r="F63" s="210">
        <v>0</v>
      </c>
      <c r="G63" s="289">
        <v>0</v>
      </c>
      <c r="H63" s="212">
        <v>0</v>
      </c>
      <c r="I63" s="289">
        <v>0</v>
      </c>
      <c r="J63" s="96">
        <v>0</v>
      </c>
      <c r="K63" s="214">
        <f>I63+J63</f>
        <v>0</v>
      </c>
    </row>
    <row r="64" spans="1:11" ht="27.75" hidden="1" customHeight="1">
      <c r="A64" s="237"/>
      <c r="B64" s="238" t="s">
        <v>172</v>
      </c>
      <c r="C64" s="216">
        <v>226</v>
      </c>
      <c r="D64" s="215" t="s">
        <v>165</v>
      </c>
      <c r="E64" s="216">
        <v>853</v>
      </c>
      <c r="F64" s="242">
        <v>0</v>
      </c>
      <c r="G64" s="278">
        <v>0</v>
      </c>
      <c r="H64" s="279">
        <v>0</v>
      </c>
      <c r="I64" s="278">
        <v>0</v>
      </c>
      <c r="J64" s="96">
        <v>0</v>
      </c>
      <c r="K64" s="234">
        <f>I64+J64</f>
        <v>0</v>
      </c>
    </row>
    <row r="65" spans="1:11" ht="27.75" hidden="1" customHeight="1" thickBot="1">
      <c r="A65" s="613" t="s">
        <v>177</v>
      </c>
      <c r="B65" s="614"/>
      <c r="C65" s="614"/>
      <c r="D65" s="614"/>
      <c r="E65" s="615"/>
      <c r="F65" s="194">
        <f>F59+F60+F61+F62+F63+F64</f>
        <v>0</v>
      </c>
      <c r="G65" s="194">
        <f>G59+G60+G61+G62+G63+G64</f>
        <v>0</v>
      </c>
      <c r="H65" s="194">
        <f>H59+H60+H64</f>
        <v>0</v>
      </c>
      <c r="I65" s="194">
        <f>I59+I60+I64</f>
        <v>0</v>
      </c>
      <c r="J65" s="96">
        <v>0</v>
      </c>
      <c r="K65" s="292">
        <f>K59+K60+K64</f>
        <v>0</v>
      </c>
    </row>
    <row r="66" spans="1:11" ht="60" hidden="1" customHeight="1">
      <c r="A66" s="290">
        <v>1105</v>
      </c>
      <c r="B66" s="291" t="s">
        <v>155</v>
      </c>
      <c r="C66" s="196">
        <v>349</v>
      </c>
      <c r="D66" s="197" t="s">
        <v>174</v>
      </c>
      <c r="E66" s="196">
        <v>244</v>
      </c>
      <c r="F66" s="195">
        <v>0</v>
      </c>
      <c r="G66" s="193">
        <v>0</v>
      </c>
      <c r="H66" s="198">
        <v>0</v>
      </c>
      <c r="I66" s="193">
        <v>0</v>
      </c>
      <c r="J66" s="96">
        <v>0</v>
      </c>
      <c r="K66" s="229">
        <v>0</v>
      </c>
    </row>
    <row r="67" spans="1:11" ht="29.25" hidden="1" customHeight="1">
      <c r="A67" s="237"/>
      <c r="B67" s="235" t="s">
        <v>173</v>
      </c>
      <c r="C67" s="216">
        <v>225</v>
      </c>
      <c r="D67" s="215" t="s">
        <v>169</v>
      </c>
      <c r="E67" s="216">
        <v>244</v>
      </c>
      <c r="F67" s="242">
        <v>0</v>
      </c>
      <c r="G67" s="278">
        <v>0</v>
      </c>
      <c r="H67" s="279">
        <v>0</v>
      </c>
      <c r="I67" s="278">
        <v>0</v>
      </c>
      <c r="J67" s="96">
        <v>0</v>
      </c>
      <c r="K67" s="234">
        <f>I67+J67</f>
        <v>0</v>
      </c>
    </row>
    <row r="68" spans="1:11" ht="69" hidden="1" customHeight="1">
      <c r="A68" s="237"/>
      <c r="B68" s="238" t="s">
        <v>156</v>
      </c>
      <c r="C68" s="216">
        <v>222</v>
      </c>
      <c r="D68" s="215" t="s">
        <v>175</v>
      </c>
      <c r="E68" s="216">
        <v>244</v>
      </c>
      <c r="F68" s="242">
        <v>0</v>
      </c>
      <c r="G68" s="278">
        <v>0</v>
      </c>
      <c r="H68" s="279">
        <v>0</v>
      </c>
      <c r="I68" s="278">
        <v>0</v>
      </c>
      <c r="J68" s="96">
        <v>0</v>
      </c>
      <c r="K68" s="234">
        <f>J68+I68</f>
        <v>0</v>
      </c>
    </row>
    <row r="69" spans="1:11" hidden="1">
      <c r="A69" s="237"/>
      <c r="B69" s="238"/>
      <c r="C69" s="216"/>
      <c r="D69" s="215"/>
      <c r="E69" s="216"/>
      <c r="F69" s="242"/>
      <c r="G69" s="278"/>
      <c r="H69" s="279">
        <v>84000</v>
      </c>
      <c r="I69" s="278"/>
      <c r="J69" s="96">
        <v>0</v>
      </c>
      <c r="K69" s="234"/>
    </row>
    <row r="70" spans="1:11" ht="19.5" hidden="1" thickBot="1">
      <c r="A70" s="280"/>
      <c r="B70" s="358" t="s">
        <v>206</v>
      </c>
      <c r="C70" s="281">
        <v>225</v>
      </c>
      <c r="D70" s="282" t="s">
        <v>183</v>
      </c>
      <c r="E70" s="281">
        <v>244</v>
      </c>
      <c r="F70" s="252">
        <v>0</v>
      </c>
      <c r="G70" s="239">
        <v>0</v>
      </c>
      <c r="H70" s="279">
        <v>0</v>
      </c>
      <c r="I70" s="239">
        <v>0</v>
      </c>
      <c r="J70" s="96">
        <v>0</v>
      </c>
      <c r="K70" s="241">
        <f>I70+J70</f>
        <v>0</v>
      </c>
    </row>
    <row r="71" spans="1:11" ht="28.5" hidden="1" customHeight="1" thickBot="1">
      <c r="A71" s="608" t="s">
        <v>178</v>
      </c>
      <c r="B71" s="609"/>
      <c r="C71" s="609"/>
      <c r="D71" s="609"/>
      <c r="E71" s="609"/>
      <c r="F71" s="194">
        <f>F66+F67+F68</f>
        <v>0</v>
      </c>
      <c r="G71" s="194">
        <f>G66+G67+G68</f>
        <v>0</v>
      </c>
      <c r="H71" s="194">
        <f>H66+H67+H68+H70</f>
        <v>0</v>
      </c>
      <c r="I71" s="194">
        <f>I66+I67+I68+I70</f>
        <v>0</v>
      </c>
      <c r="J71" s="96">
        <v>0</v>
      </c>
      <c r="K71" s="194">
        <f>K66+K67+K68+K70</f>
        <v>0</v>
      </c>
    </row>
    <row r="72" spans="1:11" ht="27.75" hidden="1" customHeight="1" thickBot="1">
      <c r="A72" s="610" t="s">
        <v>118</v>
      </c>
      <c r="B72" s="611"/>
      <c r="C72" s="611"/>
      <c r="D72" s="611"/>
      <c r="E72" s="612"/>
      <c r="F72" s="194"/>
      <c r="G72" s="59"/>
      <c r="H72" s="62"/>
      <c r="I72" s="59"/>
      <c r="J72" s="59"/>
      <c r="K72" s="68"/>
    </row>
    <row r="73" spans="1:11" ht="27.75" hidden="1" customHeight="1" thickBot="1">
      <c r="A73" s="237"/>
      <c r="B73" s="238"/>
      <c r="C73" s="216"/>
      <c r="D73" s="215"/>
      <c r="E73" s="216"/>
      <c r="F73" s="285"/>
      <c r="G73" s="286"/>
      <c r="H73" s="232"/>
      <c r="I73" s="286"/>
      <c r="J73" s="286"/>
      <c r="K73" s="287"/>
    </row>
    <row r="74" spans="1:11" ht="27.75" hidden="1" customHeight="1" thickBot="1">
      <c r="A74" s="237"/>
      <c r="B74" s="238"/>
      <c r="C74" s="216"/>
      <c r="D74" s="215"/>
      <c r="E74" s="216"/>
      <c r="F74" s="242"/>
      <c r="G74" s="278"/>
      <c r="H74" s="279"/>
      <c r="I74" s="278"/>
      <c r="J74" s="278"/>
      <c r="K74" s="234"/>
    </row>
    <row r="75" spans="1:11" ht="27.75" hidden="1" customHeight="1" thickBot="1">
      <c r="A75" s="237"/>
      <c r="B75" s="238"/>
      <c r="C75" s="216"/>
      <c r="D75" s="215"/>
      <c r="E75" s="216"/>
      <c r="F75" s="242"/>
      <c r="G75" s="278"/>
      <c r="H75" s="279"/>
      <c r="I75" s="278"/>
      <c r="J75" s="278"/>
      <c r="K75" s="234"/>
    </row>
    <row r="76" spans="1:11" ht="27.75" hidden="1" customHeight="1" thickBot="1">
      <c r="A76" s="237"/>
      <c r="B76" s="288"/>
      <c r="C76" s="203"/>
      <c r="D76" s="204"/>
      <c r="E76" s="203"/>
      <c r="F76" s="205"/>
      <c r="G76" s="131"/>
      <c r="H76" s="248"/>
      <c r="I76" s="131"/>
      <c r="J76" s="131"/>
      <c r="K76" s="200"/>
    </row>
    <row r="77" spans="1:11" ht="27.75" hidden="1" customHeight="1" thickBot="1">
      <c r="A77" s="237"/>
      <c r="B77" s="288"/>
      <c r="C77" s="284"/>
      <c r="D77" s="215"/>
      <c r="E77" s="284"/>
      <c r="F77" s="285"/>
      <c r="G77" s="286"/>
      <c r="H77" s="232"/>
      <c r="I77" s="286"/>
      <c r="J77" s="286"/>
      <c r="K77" s="287"/>
    </row>
    <row r="78" spans="1:11" ht="44.25" hidden="1" customHeight="1" thickBot="1">
      <c r="A78" s="237"/>
      <c r="B78" s="288"/>
      <c r="C78" s="216"/>
      <c r="D78" s="215"/>
      <c r="E78" s="216"/>
      <c r="F78" s="242"/>
      <c r="G78" s="278"/>
      <c r="H78" s="279"/>
      <c r="I78" s="278"/>
      <c r="J78" s="278"/>
      <c r="K78" s="234"/>
    </row>
    <row r="79" spans="1:11" ht="30.75" hidden="1" customHeight="1" thickBot="1">
      <c r="A79" s="237"/>
      <c r="B79" s="238"/>
      <c r="C79" s="216"/>
      <c r="D79" s="215"/>
      <c r="E79" s="216"/>
      <c r="F79" s="242"/>
      <c r="G79" s="278"/>
      <c r="H79" s="279"/>
      <c r="I79" s="278"/>
      <c r="J79" s="278"/>
      <c r="K79" s="234"/>
    </row>
    <row r="80" spans="1:11" ht="30.75" hidden="1" customHeight="1" thickBot="1">
      <c r="A80" s="237"/>
      <c r="B80" s="238"/>
      <c r="C80" s="216"/>
      <c r="D80" s="215"/>
      <c r="E80" s="216"/>
      <c r="F80" s="242"/>
      <c r="G80" s="278"/>
      <c r="H80" s="279"/>
      <c r="I80" s="278"/>
      <c r="J80" s="278"/>
      <c r="K80" s="234"/>
    </row>
    <row r="81" spans="1:11" ht="29.25" hidden="1" customHeight="1" thickBot="1">
      <c r="A81" s="237"/>
      <c r="B81" s="238"/>
      <c r="C81" s="216"/>
      <c r="D81" s="215"/>
      <c r="E81" s="216"/>
      <c r="F81" s="242"/>
      <c r="G81" s="278"/>
      <c r="H81" s="279"/>
      <c r="I81" s="278"/>
      <c r="J81" s="278"/>
      <c r="K81" s="234"/>
    </row>
    <row r="82" spans="1:11" ht="27.75" hidden="1" customHeight="1" thickBot="1">
      <c r="A82" s="280"/>
      <c r="B82" s="283"/>
      <c r="C82" s="281"/>
      <c r="D82" s="282"/>
      <c r="E82" s="281"/>
      <c r="F82" s="252"/>
      <c r="G82" s="239"/>
      <c r="H82" s="240"/>
      <c r="I82" s="239"/>
      <c r="J82" s="239"/>
      <c r="K82" s="241"/>
    </row>
    <row r="83" spans="1:11" ht="29.25" hidden="1" customHeight="1" thickBot="1">
      <c r="A83" s="616" t="s">
        <v>179</v>
      </c>
      <c r="B83" s="617"/>
      <c r="C83" s="617"/>
      <c r="D83" s="617"/>
      <c r="E83" s="618"/>
      <c r="F83" s="424">
        <f>F59+F68</f>
        <v>0</v>
      </c>
      <c r="G83" s="425">
        <f>G59+G68</f>
        <v>0</v>
      </c>
      <c r="H83" s="425">
        <f>H65+H71</f>
        <v>0</v>
      </c>
      <c r="I83" s="425">
        <f>I65+I71</f>
        <v>0</v>
      </c>
      <c r="J83" s="425">
        <f>J65+J71</f>
        <v>0</v>
      </c>
      <c r="K83" s="425">
        <f>K65+K71</f>
        <v>0</v>
      </c>
    </row>
    <row r="84" spans="1:11" ht="46.5" hidden="1" customHeight="1">
      <c r="A84" s="426"/>
      <c r="B84" s="426"/>
      <c r="C84" s="426"/>
      <c r="D84" s="431" t="s">
        <v>256</v>
      </c>
      <c r="E84" s="426"/>
      <c r="F84" s="89"/>
      <c r="G84" s="96"/>
      <c r="H84" s="96">
        <v>866000</v>
      </c>
      <c r="I84" s="96"/>
      <c r="J84" s="96"/>
      <c r="K84" s="96"/>
    </row>
    <row r="85" spans="1:11" ht="81.75" hidden="1" customHeight="1">
      <c r="A85" s="426"/>
      <c r="B85" s="426"/>
      <c r="C85" s="426"/>
      <c r="D85" s="431" t="s">
        <v>257</v>
      </c>
      <c r="E85" s="426"/>
      <c r="F85" s="89"/>
      <c r="G85" s="96"/>
      <c r="H85" s="96">
        <v>285000</v>
      </c>
      <c r="I85" s="96"/>
      <c r="J85" s="96"/>
      <c r="K85" s="96"/>
    </row>
    <row r="86" spans="1:11" ht="93" hidden="1" customHeight="1">
      <c r="A86" s="426"/>
      <c r="B86" s="426"/>
      <c r="C86" s="426"/>
      <c r="D86" s="431" t="s">
        <v>258</v>
      </c>
      <c r="E86" s="426"/>
      <c r="F86" s="89"/>
      <c r="G86" s="96"/>
      <c r="H86" s="96">
        <v>15000</v>
      </c>
      <c r="I86" s="96"/>
      <c r="J86" s="96"/>
      <c r="K86" s="96"/>
    </row>
    <row r="87" spans="1:11" ht="36.75" customHeight="1">
      <c r="A87" s="220">
        <v>1105</v>
      </c>
      <c r="B87" s="245" t="s">
        <v>268</v>
      </c>
      <c r="C87" s="219">
        <v>225</v>
      </c>
      <c r="D87" s="430" t="s">
        <v>88</v>
      </c>
      <c r="E87" s="219">
        <v>244</v>
      </c>
      <c r="F87" s="227">
        <v>0</v>
      </c>
      <c r="G87" s="52">
        <v>0</v>
      </c>
      <c r="H87" s="79">
        <f>H88</f>
        <v>866000</v>
      </c>
      <c r="I87" s="79">
        <f>I88</f>
        <v>866000</v>
      </c>
      <c r="J87" s="79">
        <f>J88</f>
        <v>0</v>
      </c>
      <c r="K87" s="79">
        <f>I87+J87</f>
        <v>866000</v>
      </c>
    </row>
    <row r="88" spans="1:11" ht="39.75" customHeight="1">
      <c r="A88" s="426"/>
      <c r="B88" s="202" t="s">
        <v>254</v>
      </c>
      <c r="C88" s="427"/>
      <c r="D88" s="428" t="s">
        <v>255</v>
      </c>
      <c r="E88" s="427"/>
      <c r="F88" s="91">
        <v>0</v>
      </c>
      <c r="G88" s="103">
        <v>0</v>
      </c>
      <c r="H88" s="103">
        <v>866000</v>
      </c>
      <c r="I88" s="103">
        <v>866000</v>
      </c>
      <c r="J88" s="103">
        <v>0</v>
      </c>
      <c r="K88" s="103">
        <f>I88+J88</f>
        <v>866000</v>
      </c>
    </row>
    <row r="89" spans="1:11" ht="29.25" customHeight="1">
      <c r="A89" s="426"/>
      <c r="B89" s="426"/>
      <c r="C89" s="427">
        <v>226</v>
      </c>
      <c r="D89" s="215" t="s">
        <v>89</v>
      </c>
      <c r="E89" s="427">
        <v>244</v>
      </c>
      <c r="F89" s="91">
        <v>0</v>
      </c>
      <c r="G89" s="103">
        <v>0</v>
      </c>
      <c r="H89" s="96">
        <f>H90+H91+H92</f>
        <v>46100</v>
      </c>
      <c r="I89" s="96">
        <f>I90+I91+I92</f>
        <v>46100</v>
      </c>
      <c r="J89" s="96">
        <f>J90+J91+J92</f>
        <v>0</v>
      </c>
      <c r="K89" s="96">
        <f>K90+K91+K92</f>
        <v>46100</v>
      </c>
    </row>
    <row r="90" spans="1:11" ht="29.25" customHeight="1">
      <c r="A90" s="426"/>
      <c r="B90" s="426"/>
      <c r="C90" s="427"/>
      <c r="D90" s="432" t="s">
        <v>263</v>
      </c>
      <c r="E90" s="427"/>
      <c r="F90" s="91">
        <v>0</v>
      </c>
      <c r="G90" s="103">
        <v>0</v>
      </c>
      <c r="H90" s="103">
        <v>9000</v>
      </c>
      <c r="I90" s="103">
        <v>9000</v>
      </c>
      <c r="J90" s="103">
        <v>0</v>
      </c>
      <c r="K90" s="103">
        <f t="shared" ref="K90:K101" si="5">I90+J90</f>
        <v>9000</v>
      </c>
    </row>
    <row r="91" spans="1:11" ht="29.25" customHeight="1">
      <c r="A91" s="426"/>
      <c r="B91" s="426"/>
      <c r="C91" s="427"/>
      <c r="D91" s="432" t="s">
        <v>262</v>
      </c>
      <c r="E91" s="427"/>
      <c r="F91" s="91">
        <v>0</v>
      </c>
      <c r="G91" s="103">
        <v>0</v>
      </c>
      <c r="H91" s="103">
        <v>22100</v>
      </c>
      <c r="I91" s="103">
        <v>22100</v>
      </c>
      <c r="J91" s="103">
        <v>0</v>
      </c>
      <c r="K91" s="103">
        <f t="shared" si="5"/>
        <v>22100</v>
      </c>
    </row>
    <row r="92" spans="1:11" ht="27.75" customHeight="1">
      <c r="A92" s="426"/>
      <c r="B92" s="426"/>
      <c r="C92" s="427"/>
      <c r="D92" s="432" t="s">
        <v>259</v>
      </c>
      <c r="E92" s="427"/>
      <c r="F92" s="91">
        <v>0</v>
      </c>
      <c r="G92" s="103">
        <v>0</v>
      </c>
      <c r="H92" s="103">
        <v>15000</v>
      </c>
      <c r="I92" s="103">
        <v>15000</v>
      </c>
      <c r="J92" s="103">
        <v>0</v>
      </c>
      <c r="K92" s="103">
        <f t="shared" si="5"/>
        <v>15000</v>
      </c>
    </row>
    <row r="93" spans="1:11" ht="27.75" customHeight="1">
      <c r="A93" s="426"/>
      <c r="B93" s="426"/>
      <c r="C93" s="427">
        <v>227</v>
      </c>
      <c r="D93" s="428" t="s">
        <v>260</v>
      </c>
      <c r="E93" s="427">
        <v>244</v>
      </c>
      <c r="F93" s="91">
        <v>0</v>
      </c>
      <c r="G93" s="103">
        <v>0</v>
      </c>
      <c r="H93" s="96">
        <f>H94</f>
        <v>13200</v>
      </c>
      <c r="I93" s="96">
        <f>I94</f>
        <v>13200</v>
      </c>
      <c r="J93" s="96">
        <f>J94</f>
        <v>0</v>
      </c>
      <c r="K93" s="96">
        <f t="shared" si="5"/>
        <v>13200</v>
      </c>
    </row>
    <row r="94" spans="1:11" ht="27.75" customHeight="1">
      <c r="A94" s="426"/>
      <c r="B94" s="426"/>
      <c r="C94" s="427"/>
      <c r="D94" s="432" t="s">
        <v>261</v>
      </c>
      <c r="E94" s="427"/>
      <c r="F94" s="91">
        <v>0</v>
      </c>
      <c r="G94" s="103">
        <v>0</v>
      </c>
      <c r="H94" s="103">
        <v>13200</v>
      </c>
      <c r="I94" s="103">
        <v>13200</v>
      </c>
      <c r="J94" s="103">
        <v>0</v>
      </c>
      <c r="K94" s="103">
        <f>I94+J94</f>
        <v>13200</v>
      </c>
    </row>
    <row r="95" spans="1:11" ht="27.75" customHeight="1">
      <c r="A95" s="426"/>
      <c r="B95" s="426"/>
      <c r="C95" s="427">
        <v>310</v>
      </c>
      <c r="D95" s="204" t="s">
        <v>92</v>
      </c>
      <c r="E95" s="427">
        <v>244</v>
      </c>
      <c r="F95" s="91">
        <v>0</v>
      </c>
      <c r="G95" s="103">
        <v>0</v>
      </c>
      <c r="H95" s="96">
        <f>H96</f>
        <v>50000</v>
      </c>
      <c r="I95" s="96">
        <f>I96</f>
        <v>50000</v>
      </c>
      <c r="J95" s="96">
        <f>J96</f>
        <v>0</v>
      </c>
      <c r="K95" s="96">
        <f t="shared" si="5"/>
        <v>50000</v>
      </c>
    </row>
    <row r="96" spans="1:11" ht="27.75" customHeight="1">
      <c r="A96" s="426"/>
      <c r="B96" s="426"/>
      <c r="C96" s="427"/>
      <c r="D96" s="432" t="s">
        <v>158</v>
      </c>
      <c r="E96" s="427"/>
      <c r="F96" s="91">
        <v>0</v>
      </c>
      <c r="G96" s="103">
        <v>0</v>
      </c>
      <c r="H96" s="103">
        <v>50000</v>
      </c>
      <c r="I96" s="103">
        <v>50000</v>
      </c>
      <c r="J96" s="103">
        <v>0</v>
      </c>
      <c r="K96" s="103">
        <f t="shared" si="5"/>
        <v>50000</v>
      </c>
    </row>
    <row r="97" spans="1:16" ht="27.75" customHeight="1">
      <c r="A97" s="426"/>
      <c r="B97" s="426"/>
      <c r="C97" s="427">
        <v>341</v>
      </c>
      <c r="D97" s="428" t="s">
        <v>264</v>
      </c>
      <c r="E97" s="427">
        <v>244</v>
      </c>
      <c r="F97" s="91">
        <v>0</v>
      </c>
      <c r="G97" s="103">
        <v>0</v>
      </c>
      <c r="H97" s="96">
        <v>6020</v>
      </c>
      <c r="I97" s="96">
        <v>6020</v>
      </c>
      <c r="J97" s="96">
        <v>0</v>
      </c>
      <c r="K97" s="96">
        <f t="shared" si="5"/>
        <v>6020</v>
      </c>
    </row>
    <row r="98" spans="1:16" ht="27.75" customHeight="1">
      <c r="A98" s="426"/>
      <c r="B98" s="426"/>
      <c r="C98" s="427">
        <v>342</v>
      </c>
      <c r="D98" s="117" t="s">
        <v>128</v>
      </c>
      <c r="E98" s="427">
        <v>244</v>
      </c>
      <c r="F98" s="91">
        <v>0</v>
      </c>
      <c r="G98" s="103">
        <v>0</v>
      </c>
      <c r="H98" s="96">
        <f>H99</f>
        <v>8000</v>
      </c>
      <c r="I98" s="96">
        <f>I99</f>
        <v>8000</v>
      </c>
      <c r="J98" s="96">
        <f>J99</f>
        <v>0</v>
      </c>
      <c r="K98" s="96">
        <f t="shared" si="5"/>
        <v>8000</v>
      </c>
    </row>
    <row r="99" spans="1:16" ht="43.5" customHeight="1">
      <c r="A99" s="426"/>
      <c r="B99" s="426"/>
      <c r="C99" s="427"/>
      <c r="D99" s="18" t="s">
        <v>57</v>
      </c>
      <c r="E99" s="427"/>
      <c r="F99" s="91">
        <v>0</v>
      </c>
      <c r="G99" s="103">
        <v>0</v>
      </c>
      <c r="H99" s="103">
        <v>8000</v>
      </c>
      <c r="I99" s="103">
        <v>8000</v>
      </c>
      <c r="J99" s="103">
        <v>0</v>
      </c>
      <c r="K99" s="103">
        <f t="shared" si="5"/>
        <v>8000</v>
      </c>
    </row>
    <row r="100" spans="1:16" ht="46.5" customHeight="1">
      <c r="A100" s="426"/>
      <c r="B100" s="426"/>
      <c r="C100" s="427">
        <v>349</v>
      </c>
      <c r="D100" s="95" t="s">
        <v>93</v>
      </c>
      <c r="E100" s="427">
        <v>244</v>
      </c>
      <c r="F100" s="91">
        <v>0</v>
      </c>
      <c r="G100" s="103">
        <v>0</v>
      </c>
      <c r="H100" s="96">
        <f>H101</f>
        <v>176680</v>
      </c>
      <c r="I100" s="96">
        <f>I101</f>
        <v>176680</v>
      </c>
      <c r="J100" s="96">
        <f>J101</f>
        <v>0</v>
      </c>
      <c r="K100" s="96">
        <f t="shared" si="5"/>
        <v>176680</v>
      </c>
    </row>
    <row r="101" spans="1:16" ht="39" customHeight="1">
      <c r="A101" s="426"/>
      <c r="B101" s="426"/>
      <c r="C101" s="427"/>
      <c r="D101" s="224" t="s">
        <v>152</v>
      </c>
      <c r="E101" s="427"/>
      <c r="F101" s="91">
        <v>0</v>
      </c>
      <c r="G101" s="103">
        <v>0</v>
      </c>
      <c r="H101" s="103">
        <v>176680</v>
      </c>
      <c r="I101" s="103">
        <v>176680</v>
      </c>
      <c r="J101" s="103">
        <v>0</v>
      </c>
      <c r="K101" s="103">
        <f t="shared" si="5"/>
        <v>176680</v>
      </c>
    </row>
    <row r="102" spans="1:16" ht="29.25" customHeight="1">
      <c r="A102" s="619" t="s">
        <v>179</v>
      </c>
      <c r="B102" s="620"/>
      <c r="C102" s="620"/>
      <c r="D102" s="620"/>
      <c r="E102" s="621"/>
      <c r="F102" s="429"/>
      <c r="G102" s="422"/>
      <c r="H102" s="422">
        <v>1166000</v>
      </c>
      <c r="I102" s="422">
        <f>I87+I89+I93+I95+I97+I98+I100</f>
        <v>1166000</v>
      </c>
      <c r="J102" s="422">
        <f>J87+J89+J93+J95+J97+J98+J100</f>
        <v>0</v>
      </c>
      <c r="K102" s="422">
        <f>K87+K89+K93+K95+K97+K98+K100</f>
        <v>1166000</v>
      </c>
      <c r="L102" s="48">
        <v>130</v>
      </c>
      <c r="M102" s="48">
        <v>244</v>
      </c>
      <c r="N102" s="415">
        <f>K55+K53+K46+K45+K44+K43+K37+K36+K32+K30+K25+K24+K23+K22+K17+K6</f>
        <v>920300</v>
      </c>
    </row>
    <row r="103" spans="1:16" ht="30.75" customHeight="1" thickBot="1">
      <c r="A103" s="605" t="s">
        <v>121</v>
      </c>
      <c r="B103" s="606"/>
      <c r="C103" s="606"/>
      <c r="D103" s="606"/>
      <c r="E103" s="607"/>
      <c r="F103" s="69">
        <f>F58+F83</f>
        <v>119129.11</v>
      </c>
      <c r="G103" s="69">
        <f>G58+G83</f>
        <v>1832000</v>
      </c>
      <c r="H103" s="69">
        <f>H84+H85+H86</f>
        <v>1166000</v>
      </c>
      <c r="I103" s="69">
        <f>I58+I102</f>
        <v>3000000</v>
      </c>
      <c r="J103" s="69">
        <f>J58+J102</f>
        <v>0</v>
      </c>
      <c r="K103" s="74">
        <f>K58+K102</f>
        <v>3000000</v>
      </c>
      <c r="L103" s="48">
        <v>150</v>
      </c>
      <c r="M103" s="48">
        <v>244</v>
      </c>
      <c r="N103" s="415">
        <f>K100+K98+K97+K95+K93+K89+K87</f>
        <v>1166000</v>
      </c>
    </row>
    <row r="104" spans="1:16" ht="20.25">
      <c r="A104" s="7"/>
      <c r="B104" s="409"/>
      <c r="C104" s="409">
        <v>211</v>
      </c>
      <c r="D104" s="70"/>
      <c r="E104" s="411">
        <v>111</v>
      </c>
      <c r="G104" s="417">
        <f>I41</f>
        <v>350000</v>
      </c>
      <c r="H104" s="417">
        <v>0</v>
      </c>
      <c r="I104" s="413"/>
      <c r="J104" s="416"/>
      <c r="K104" s="416">
        <f>K41</f>
        <v>350000</v>
      </c>
      <c r="L104" s="48" t="s">
        <v>270</v>
      </c>
      <c r="N104" s="458">
        <f>K104+'МУН. ЗАДАНИЕ'!J485</f>
        <v>25711841.959999993</v>
      </c>
      <c r="O104" s="48">
        <v>211</v>
      </c>
    </row>
    <row r="105" spans="1:16" ht="18" customHeight="1">
      <c r="A105" s="71"/>
      <c r="B105" s="409"/>
      <c r="C105" s="409">
        <v>212</v>
      </c>
      <c r="D105" s="70"/>
      <c r="E105" s="411" t="s">
        <v>247</v>
      </c>
      <c r="G105" s="417">
        <f>I29</f>
        <v>30000</v>
      </c>
      <c r="H105" s="417">
        <v>0</v>
      </c>
      <c r="I105" s="413"/>
      <c r="J105" s="416"/>
      <c r="K105" s="416">
        <f>K29</f>
        <v>30000</v>
      </c>
      <c r="N105" s="458">
        <f>K105+'МУН. ЗАДАНИЕ'!J486</f>
        <v>45000</v>
      </c>
      <c r="O105" s="48">
        <v>212</v>
      </c>
      <c r="P105" s="48">
        <v>112</v>
      </c>
    </row>
    <row r="106" spans="1:16" ht="20.25">
      <c r="A106" s="7"/>
      <c r="B106" s="409"/>
      <c r="C106" s="409">
        <v>213</v>
      </c>
      <c r="D106" s="72"/>
      <c r="E106" s="418" t="s">
        <v>246</v>
      </c>
      <c r="G106" s="419">
        <f>I42</f>
        <v>105700</v>
      </c>
      <c r="H106" s="419">
        <v>0</v>
      </c>
      <c r="I106" s="413"/>
      <c r="J106" s="416"/>
      <c r="K106" s="416">
        <f>K42</f>
        <v>105700</v>
      </c>
      <c r="N106" s="458">
        <f>K106+'МУН. ЗАДАНИЕ'!J487</f>
        <v>7821064.6799999997</v>
      </c>
      <c r="O106" s="48">
        <v>119</v>
      </c>
    </row>
    <row r="107" spans="1:16" ht="20.25">
      <c r="A107" s="7"/>
      <c r="B107" s="409"/>
      <c r="C107" s="409">
        <v>221</v>
      </c>
      <c r="D107" s="72"/>
      <c r="E107" s="418" t="s">
        <v>248</v>
      </c>
      <c r="G107" s="419">
        <f>I43</f>
        <v>25000</v>
      </c>
      <c r="H107" s="419">
        <v>0</v>
      </c>
      <c r="I107" s="413"/>
      <c r="J107" s="416"/>
      <c r="K107" s="416">
        <f>K43</f>
        <v>25000</v>
      </c>
      <c r="N107" s="458">
        <f>K107+'МУН. ЗАДАНИЕ'!J488</f>
        <v>145000</v>
      </c>
      <c r="O107" s="48">
        <v>221</v>
      </c>
      <c r="P107" s="48">
        <v>244</v>
      </c>
    </row>
    <row r="108" spans="1:16" ht="20.25">
      <c r="A108" s="7"/>
      <c r="B108" s="409"/>
      <c r="C108" s="409">
        <v>222</v>
      </c>
      <c r="D108" s="7"/>
      <c r="E108" s="412" t="s">
        <v>248</v>
      </c>
      <c r="G108" s="73">
        <f>I6+I29</f>
        <v>40000</v>
      </c>
      <c r="H108" s="73">
        <v>0</v>
      </c>
      <c r="I108" s="413"/>
      <c r="J108" s="416"/>
      <c r="K108" s="416">
        <f>K6+K30</f>
        <v>25000</v>
      </c>
      <c r="N108" s="458">
        <f>K108+'МУН. ЗАДАНИЕ'!J489</f>
        <v>65000</v>
      </c>
      <c r="O108" s="48">
        <v>222</v>
      </c>
    </row>
    <row r="109" spans="1:16" ht="20.25">
      <c r="A109" s="7"/>
      <c r="B109" s="409"/>
      <c r="C109" s="409">
        <v>223</v>
      </c>
      <c r="D109" s="7"/>
      <c r="E109" s="412" t="s">
        <v>248</v>
      </c>
      <c r="G109" s="73">
        <f>I44</f>
        <v>100000</v>
      </c>
      <c r="H109" s="73">
        <v>0</v>
      </c>
      <c r="I109" s="413"/>
      <c r="J109" s="416"/>
      <c r="K109" s="416">
        <f>K44</f>
        <v>100000</v>
      </c>
      <c r="N109" s="458">
        <f>K109+'МУН. ЗАДАНИЕ'!J490</f>
        <v>5180978.5600000005</v>
      </c>
      <c r="O109" s="48">
        <v>223</v>
      </c>
    </row>
    <row r="110" spans="1:16" ht="20.25">
      <c r="A110" s="7"/>
      <c r="B110" s="409"/>
      <c r="C110" s="409">
        <v>225</v>
      </c>
      <c r="D110" s="7"/>
      <c r="E110" s="412" t="s">
        <v>248</v>
      </c>
      <c r="G110" s="73">
        <f>I45</f>
        <v>259300</v>
      </c>
      <c r="H110" s="73">
        <f>H87</f>
        <v>866000</v>
      </c>
      <c r="I110" s="413"/>
      <c r="J110" s="416"/>
      <c r="K110" s="416">
        <f>K45+K87</f>
        <v>1125300</v>
      </c>
      <c r="N110" s="458">
        <f>K110+'МУН. ЗАДАНИЕ'!J491</f>
        <v>2997914.52</v>
      </c>
      <c r="O110" s="48">
        <v>225</v>
      </c>
      <c r="P110" s="48">
        <v>244</v>
      </c>
    </row>
    <row r="111" spans="1:16" ht="20.25">
      <c r="A111" s="7"/>
      <c r="B111" s="409"/>
      <c r="C111" s="409">
        <v>226</v>
      </c>
      <c r="D111" s="7"/>
      <c r="E111" s="412" t="s">
        <v>247</v>
      </c>
      <c r="G111" s="73">
        <f>I10+I34</f>
        <v>40000</v>
      </c>
      <c r="H111" s="73">
        <v>0</v>
      </c>
      <c r="I111" s="413"/>
      <c r="J111" s="416"/>
      <c r="K111" s="416">
        <f>K10+K34</f>
        <v>40000</v>
      </c>
      <c r="N111" s="458">
        <f>K111+'МУН. ЗАДАНИЕ'!J492</f>
        <v>53140</v>
      </c>
      <c r="O111" s="48">
        <v>226</v>
      </c>
      <c r="P111" s="48">
        <v>112</v>
      </c>
    </row>
    <row r="112" spans="1:16" ht="20.25">
      <c r="A112" s="7"/>
      <c r="B112" s="409"/>
      <c r="C112" s="409">
        <v>226</v>
      </c>
      <c r="D112" s="7"/>
      <c r="E112" s="412" t="s">
        <v>249</v>
      </c>
      <c r="G112" s="73">
        <f>I14+I35</f>
        <v>205000</v>
      </c>
      <c r="H112" s="73">
        <v>0</v>
      </c>
      <c r="I112" s="413"/>
      <c r="J112" s="416"/>
      <c r="K112" s="416">
        <f>K14+K35</f>
        <v>205000</v>
      </c>
      <c r="N112" s="458">
        <f>K112+'МУН. ЗАДАНИЕ'!J493</f>
        <v>730247.73</v>
      </c>
      <c r="O112" s="48">
        <v>226</v>
      </c>
      <c r="P112" s="48">
        <v>113</v>
      </c>
    </row>
    <row r="113" spans="1:16" ht="20.25">
      <c r="A113" s="7"/>
      <c r="B113" s="409"/>
      <c r="C113" s="409">
        <v>226</v>
      </c>
      <c r="D113" s="7"/>
      <c r="E113" s="412" t="s">
        <v>248</v>
      </c>
      <c r="G113" s="73">
        <f>I17+I32+I46</f>
        <v>200000</v>
      </c>
      <c r="H113" s="73">
        <f>H89</f>
        <v>46100</v>
      </c>
      <c r="I113" s="413"/>
      <c r="J113" s="416"/>
      <c r="K113" s="416">
        <f>K17+K32+K46+K89</f>
        <v>246100</v>
      </c>
      <c r="N113" s="458">
        <f>K113+'МУН. ЗАДАНИЕ'!J494</f>
        <v>755135</v>
      </c>
      <c r="O113" s="48">
        <v>226</v>
      </c>
      <c r="P113" s="48">
        <v>244</v>
      </c>
    </row>
    <row r="114" spans="1:16" ht="20.25">
      <c r="A114" s="7"/>
      <c r="B114" s="409"/>
      <c r="C114" s="409">
        <v>226</v>
      </c>
      <c r="D114" s="7"/>
      <c r="E114" s="412" t="s">
        <v>250</v>
      </c>
      <c r="G114" s="73">
        <f>I21</f>
        <v>0</v>
      </c>
      <c r="H114" s="73">
        <v>0</v>
      </c>
      <c r="I114" s="413"/>
      <c r="J114" s="416"/>
      <c r="K114" s="416">
        <f>K21</f>
        <v>0</v>
      </c>
      <c r="N114" s="458">
        <f>K114+'МУН. ЗАДАНИЕ'!J495</f>
        <v>0</v>
      </c>
      <c r="O114" s="48">
        <v>226</v>
      </c>
      <c r="P114" s="48">
        <v>853</v>
      </c>
    </row>
    <row r="115" spans="1:16" ht="20.25">
      <c r="A115" s="7"/>
      <c r="B115" s="409"/>
      <c r="C115" s="409">
        <v>227</v>
      </c>
      <c r="D115" s="7"/>
      <c r="E115" s="412" t="s">
        <v>248</v>
      </c>
      <c r="G115" s="73">
        <v>0</v>
      </c>
      <c r="H115" s="73">
        <f>H93</f>
        <v>13200</v>
      </c>
      <c r="I115" s="413"/>
      <c r="J115" s="416"/>
      <c r="K115" s="416">
        <f>K93</f>
        <v>13200</v>
      </c>
      <c r="N115" s="458">
        <f>K115+'МУН. ЗАДАНИЕ'!J496</f>
        <v>104140</v>
      </c>
      <c r="O115" s="48">
        <v>227</v>
      </c>
      <c r="P115" s="48">
        <v>244</v>
      </c>
    </row>
    <row r="116" spans="1:16" ht="20.25">
      <c r="A116" s="7"/>
      <c r="B116" s="409"/>
      <c r="C116" s="409">
        <v>291</v>
      </c>
      <c r="D116" s="7"/>
      <c r="E116" s="412" t="s">
        <v>251</v>
      </c>
      <c r="G116" s="73">
        <f>I49</f>
        <v>150000</v>
      </c>
      <c r="H116" s="73">
        <v>0</v>
      </c>
      <c r="I116" s="413"/>
      <c r="J116" s="416"/>
      <c r="K116" s="416">
        <f>K49</f>
        <v>150000</v>
      </c>
      <c r="N116" s="458">
        <f>K116</f>
        <v>150000</v>
      </c>
      <c r="O116" s="48">
        <v>291</v>
      </c>
      <c r="P116" s="48">
        <v>852</v>
      </c>
    </row>
    <row r="117" spans="1:16" ht="20.25">
      <c r="A117" s="7"/>
      <c r="B117" s="409"/>
      <c r="C117" s="409">
        <v>292</v>
      </c>
      <c r="D117" s="7"/>
      <c r="E117" s="412" t="s">
        <v>250</v>
      </c>
      <c r="G117" s="73">
        <f>I51</f>
        <v>1000</v>
      </c>
      <c r="H117" s="73">
        <v>0</v>
      </c>
      <c r="I117" s="413"/>
      <c r="J117" s="416"/>
      <c r="K117" s="416">
        <f>K51</f>
        <v>1000</v>
      </c>
      <c r="N117" s="458">
        <f>ПЛАТНЫЕ!K117</f>
        <v>1000</v>
      </c>
      <c r="O117" s="48">
        <v>292</v>
      </c>
      <c r="P117" s="48">
        <v>853</v>
      </c>
    </row>
    <row r="118" spans="1:16" ht="20.25">
      <c r="B118" s="410"/>
      <c r="C118" s="410">
        <v>295</v>
      </c>
      <c r="E118" s="413" t="s">
        <v>250</v>
      </c>
      <c r="G118" s="415">
        <f>I52</f>
        <v>30000</v>
      </c>
      <c r="H118" s="415">
        <v>0</v>
      </c>
      <c r="I118" s="413"/>
      <c r="J118" s="416"/>
      <c r="K118" s="416">
        <f>K52</f>
        <v>30000</v>
      </c>
      <c r="N118" s="458">
        <f>K118</f>
        <v>30000</v>
      </c>
      <c r="O118" s="48">
        <v>295</v>
      </c>
      <c r="P118" s="48">
        <v>853</v>
      </c>
    </row>
    <row r="119" spans="1:16" ht="20.25">
      <c r="B119" s="410"/>
      <c r="C119" s="410">
        <v>310</v>
      </c>
      <c r="E119" s="413" t="s">
        <v>248</v>
      </c>
      <c r="G119" s="415">
        <f>I22+I53</f>
        <v>124000</v>
      </c>
      <c r="H119" s="415">
        <f>H95</f>
        <v>50000</v>
      </c>
      <c r="I119" s="413"/>
      <c r="J119" s="416"/>
      <c r="K119" s="416">
        <f>K22+K53+K95</f>
        <v>174000</v>
      </c>
      <c r="N119" s="458">
        <f>K119+ИНЫЕ!J32</f>
        <v>7537550</v>
      </c>
      <c r="O119" s="48">
        <v>310</v>
      </c>
      <c r="P119" s="48">
        <v>244</v>
      </c>
    </row>
    <row r="120" spans="1:16" ht="20.25">
      <c r="B120" s="410"/>
      <c r="C120" s="410">
        <v>341</v>
      </c>
      <c r="E120" s="413" t="s">
        <v>248</v>
      </c>
      <c r="G120" s="415">
        <v>0</v>
      </c>
      <c r="H120" s="415">
        <f>H97</f>
        <v>6020</v>
      </c>
      <c r="I120" s="413"/>
      <c r="J120" s="416"/>
      <c r="K120" s="416">
        <f>K97</f>
        <v>6020</v>
      </c>
      <c r="N120" s="458">
        <f>K120+'МУН. ЗАДАНИЕ'!J501</f>
        <v>10520</v>
      </c>
      <c r="O120" s="48">
        <v>341</v>
      </c>
      <c r="P120" s="48">
        <v>244</v>
      </c>
    </row>
    <row r="121" spans="1:16" ht="20.25">
      <c r="B121" s="410"/>
      <c r="C121" s="410">
        <v>342</v>
      </c>
      <c r="E121" s="413" t="s">
        <v>248</v>
      </c>
      <c r="G121" s="415">
        <v>0</v>
      </c>
      <c r="H121" s="415">
        <f>H98</f>
        <v>8000</v>
      </c>
      <c r="I121" s="413"/>
      <c r="J121" s="416"/>
      <c r="K121" s="416">
        <f>K98</f>
        <v>8000</v>
      </c>
      <c r="N121" s="458">
        <f>K121+'МУН. ЗАДАНИЕ'!J502</f>
        <v>26500</v>
      </c>
      <c r="O121" s="48">
        <v>342</v>
      </c>
      <c r="P121" s="48">
        <v>244</v>
      </c>
    </row>
    <row r="122" spans="1:16" ht="20.25">
      <c r="B122" s="410"/>
      <c r="C122" s="410">
        <v>344</v>
      </c>
      <c r="E122" s="413" t="s">
        <v>248</v>
      </c>
      <c r="G122" s="415">
        <f>I23</f>
        <v>24000</v>
      </c>
      <c r="H122" s="415">
        <v>0</v>
      </c>
      <c r="I122" s="413"/>
      <c r="J122" s="416"/>
      <c r="K122" s="416">
        <f>K23</f>
        <v>24000</v>
      </c>
      <c r="N122" s="458">
        <f>ПЛАТНЫЕ!K122</f>
        <v>24000</v>
      </c>
      <c r="O122" s="48">
        <v>344</v>
      </c>
      <c r="P122" s="48">
        <v>244</v>
      </c>
    </row>
    <row r="123" spans="1:16" ht="20.25">
      <c r="B123" s="410"/>
      <c r="C123" s="410">
        <v>345</v>
      </c>
      <c r="E123" s="413" t="s">
        <v>248</v>
      </c>
      <c r="G123" s="415">
        <v>0</v>
      </c>
      <c r="H123" s="415">
        <v>0</v>
      </c>
      <c r="I123" s="413"/>
      <c r="J123" s="416"/>
      <c r="K123" s="416">
        <f>K54</f>
        <v>2000</v>
      </c>
      <c r="N123" s="458"/>
    </row>
    <row r="124" spans="1:16" ht="20.25">
      <c r="C124" s="410">
        <v>346</v>
      </c>
      <c r="E124" s="410">
        <v>244</v>
      </c>
      <c r="G124" s="420">
        <f>I24+I36+I55</f>
        <v>78000</v>
      </c>
      <c r="H124" s="420">
        <v>0</v>
      </c>
      <c r="I124" s="414"/>
      <c r="K124" s="416">
        <f>K24+K36+K55</f>
        <v>78000</v>
      </c>
      <c r="N124" s="458">
        <f>K124+'МУН. ЗАДАНИЕ'!J507</f>
        <v>457509</v>
      </c>
      <c r="O124" s="48">
        <v>346</v>
      </c>
      <c r="P124" s="48">
        <v>244</v>
      </c>
    </row>
    <row r="125" spans="1:16" ht="20.25">
      <c r="C125" s="410">
        <v>349</v>
      </c>
      <c r="E125" s="410">
        <v>244</v>
      </c>
      <c r="G125" s="420">
        <f>I25+I37</f>
        <v>85000</v>
      </c>
      <c r="H125" s="420">
        <f>H100</f>
        <v>176680</v>
      </c>
      <c r="I125" s="414"/>
      <c r="K125" s="416">
        <f>K25+K37+K100</f>
        <v>261680</v>
      </c>
      <c r="N125" s="458">
        <f>'МУН. ЗАДАНИЕ'!J508+ПЛАТНЫЕ!K125</f>
        <v>540674</v>
      </c>
      <c r="O125" s="48">
        <v>349</v>
      </c>
      <c r="P125" s="48">
        <v>244</v>
      </c>
    </row>
    <row r="126" spans="1:16" ht="20.25">
      <c r="A126" s="48" t="s">
        <v>265</v>
      </c>
      <c r="C126" s="410"/>
      <c r="E126" s="410"/>
      <c r="G126" s="420">
        <f>SUM(G104:G125)</f>
        <v>1847000</v>
      </c>
      <c r="H126" s="420">
        <f>SUM(H104:H125)</f>
        <v>1166000</v>
      </c>
      <c r="I126" s="414"/>
      <c r="K126" s="456">
        <f>SUM(K104:K125)</f>
        <v>3000000</v>
      </c>
      <c r="N126" s="458">
        <f>'МУН. ЗАДАНИЕ'!J498</f>
        <v>113339.5</v>
      </c>
      <c r="O126" s="48">
        <v>266</v>
      </c>
      <c r="P126" s="48">
        <v>244</v>
      </c>
    </row>
    <row r="127" spans="1:16" ht="20.25">
      <c r="C127" s="410"/>
      <c r="E127" s="410"/>
      <c r="F127" s="421"/>
      <c r="G127" s="421"/>
      <c r="H127" s="421"/>
      <c r="I127" s="414"/>
      <c r="N127" s="458">
        <f>'МУН. ЗАДАНИЕ'!J503</f>
        <v>830000</v>
      </c>
      <c r="O127" s="48">
        <v>343</v>
      </c>
      <c r="P127" s="48">
        <v>244</v>
      </c>
    </row>
    <row r="128" spans="1:16" ht="20.25">
      <c r="C128" s="410"/>
      <c r="E128" s="410"/>
      <c r="F128" s="421"/>
      <c r="G128" s="421"/>
      <c r="H128" s="421"/>
      <c r="J128" s="48">
        <v>244</v>
      </c>
      <c r="K128" s="415">
        <f>K107+K108+K109+K110+K113+K115+K119+K120+K121+K122+K123+K124+K125</f>
        <v>2088300</v>
      </c>
      <c r="N128" s="458">
        <f>'МУН. ЗАДАНИЕ'!J505</f>
        <v>100000</v>
      </c>
      <c r="O128" s="48">
        <v>345</v>
      </c>
      <c r="P128" s="48">
        <v>244</v>
      </c>
    </row>
    <row r="129" spans="3:16">
      <c r="C129" s="410"/>
      <c r="E129" s="410"/>
      <c r="F129" s="421"/>
      <c r="G129" s="421"/>
      <c r="H129" s="421"/>
      <c r="N129" s="457">
        <f>SUM(N104:N128)</f>
        <v>53430554.949999996</v>
      </c>
    </row>
    <row r="130" spans="3:16">
      <c r="C130" s="410"/>
      <c r="E130" s="410"/>
      <c r="F130" s="421"/>
      <c r="G130" s="421"/>
      <c r="H130" s="421"/>
    </row>
    <row r="131" spans="3:16">
      <c r="C131" s="410"/>
      <c r="F131" s="421"/>
      <c r="G131" s="421"/>
      <c r="H131" s="421"/>
    </row>
    <row r="132" spans="3:16">
      <c r="P132" s="415"/>
    </row>
  </sheetData>
  <mergeCells count="23">
    <mergeCell ref="K1:K2"/>
    <mergeCell ref="C3:C4"/>
    <mergeCell ref="I3:I4"/>
    <mergeCell ref="K3:K4"/>
    <mergeCell ref="J3:J4"/>
    <mergeCell ref="A1:J2"/>
    <mergeCell ref="D3:D4"/>
    <mergeCell ref="A3:A4"/>
    <mergeCell ref="E3:E4"/>
    <mergeCell ref="B3:B4"/>
    <mergeCell ref="F3:F4"/>
    <mergeCell ref="H3:H4"/>
    <mergeCell ref="G3:G4"/>
    <mergeCell ref="A103:E103"/>
    <mergeCell ref="A71:E71"/>
    <mergeCell ref="A72:E72"/>
    <mergeCell ref="A65:E65"/>
    <mergeCell ref="A28:E28"/>
    <mergeCell ref="A40:E40"/>
    <mergeCell ref="A83:E83"/>
    <mergeCell ref="A102:E102"/>
    <mergeCell ref="A57:E57"/>
    <mergeCell ref="A58:E58"/>
  </mergeCells>
  <phoneticPr fontId="2" type="noConversion"/>
  <pageMargins left="0.55118110236220474" right="0.15748031496062992" top="0.19685039370078741" bottom="0.19685039370078741" header="0.51181102362204722" footer="0.51181102362204722"/>
  <pageSetup paperSize="9" scale="30" orientation="portrait" r:id="rId1"/>
  <headerFooter alignWithMargins="0"/>
  <rowBreaks count="1" manualBreakCount="1">
    <brk id="29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L35"/>
  <sheetViews>
    <sheetView view="pageBreakPreview" topLeftCell="A26" zoomScale="80" zoomScaleNormal="100" zoomScaleSheetLayoutView="80" workbookViewId="0">
      <selection activeCell="L6" sqref="L6:L7"/>
    </sheetView>
  </sheetViews>
  <sheetFormatPr defaultRowHeight="12.75"/>
  <cols>
    <col min="2" max="2" width="15" customWidth="1"/>
    <col min="3" max="3" width="10.5703125" customWidth="1"/>
    <col min="4" max="5" width="8.42578125" customWidth="1"/>
    <col min="6" max="6" width="55.5703125" customWidth="1"/>
    <col min="7" max="7" width="9.140625" hidden="1" customWidth="1"/>
    <col min="8" max="9" width="18.140625" hidden="1" customWidth="1"/>
    <col min="10" max="12" width="18.140625" customWidth="1"/>
  </cols>
  <sheetData>
    <row r="1" spans="1:12" ht="15.75">
      <c r="B1" s="635" t="s">
        <v>223</v>
      </c>
      <c r="C1" s="635"/>
      <c r="D1" s="635"/>
      <c r="E1" s="635"/>
      <c r="F1" s="635"/>
      <c r="G1" s="635"/>
    </row>
    <row r="2" spans="1:12" ht="15.75">
      <c r="B2" s="636" t="s">
        <v>242</v>
      </c>
      <c r="C2" s="636"/>
      <c r="D2" s="636"/>
      <c r="E2" s="636"/>
      <c r="F2" s="636"/>
      <c r="G2" s="636"/>
    </row>
    <row r="3" spans="1:12" ht="15.75">
      <c r="B3" s="636" t="s">
        <v>94</v>
      </c>
      <c r="C3" s="636"/>
      <c r="D3" s="636"/>
      <c r="E3" s="636"/>
      <c r="F3" s="636"/>
      <c r="G3" s="636"/>
    </row>
    <row r="4" spans="1:12" ht="15.75">
      <c r="B4" s="636" t="s">
        <v>95</v>
      </c>
      <c r="C4" s="636"/>
      <c r="D4" s="636"/>
      <c r="E4" s="636"/>
      <c r="F4" s="636"/>
      <c r="G4" s="636"/>
    </row>
    <row r="5" spans="1:12" ht="16.5" thickBot="1">
      <c r="B5" s="637" t="s">
        <v>224</v>
      </c>
      <c r="C5" s="638"/>
      <c r="D5" s="638"/>
      <c r="E5" s="638"/>
      <c r="F5" s="638"/>
      <c r="G5" s="638"/>
      <c r="H5" s="37">
        <v>43266</v>
      </c>
      <c r="I5" s="9"/>
      <c r="J5" s="9"/>
      <c r="K5" s="9"/>
      <c r="L5" s="9">
        <v>44134</v>
      </c>
    </row>
    <row r="6" spans="1:12" ht="39" customHeight="1">
      <c r="A6" s="647" t="s">
        <v>117</v>
      </c>
      <c r="B6" s="649" t="s">
        <v>1</v>
      </c>
      <c r="C6" s="649" t="s">
        <v>0</v>
      </c>
      <c r="D6" s="649" t="s">
        <v>96</v>
      </c>
      <c r="E6" s="649" t="s">
        <v>99</v>
      </c>
      <c r="F6" s="649" t="s">
        <v>2</v>
      </c>
      <c r="G6" s="38"/>
      <c r="H6" s="651" t="s">
        <v>97</v>
      </c>
      <c r="I6" s="643" t="s">
        <v>107</v>
      </c>
      <c r="J6" s="641" t="s">
        <v>225</v>
      </c>
      <c r="K6" s="639" t="s">
        <v>252</v>
      </c>
      <c r="L6" s="639" t="s">
        <v>253</v>
      </c>
    </row>
    <row r="7" spans="1:12" ht="39" customHeight="1" thickBot="1">
      <c r="A7" s="648"/>
      <c r="B7" s="650"/>
      <c r="C7" s="650"/>
      <c r="D7" s="655"/>
      <c r="E7" s="650"/>
      <c r="F7" s="650"/>
      <c r="G7" s="39"/>
      <c r="H7" s="652"/>
      <c r="I7" s="644"/>
      <c r="J7" s="642"/>
      <c r="K7" s="640"/>
      <c r="L7" s="640"/>
    </row>
    <row r="8" spans="1:12" ht="20.25" customHeight="1" thickBot="1">
      <c r="A8" s="351">
        <v>1105</v>
      </c>
      <c r="B8" s="352" t="s">
        <v>52</v>
      </c>
      <c r="C8" s="342">
        <v>310</v>
      </c>
      <c r="D8" s="353">
        <v>622</v>
      </c>
      <c r="E8" s="342">
        <v>244</v>
      </c>
      <c r="F8" s="354" t="s">
        <v>243</v>
      </c>
      <c r="G8" s="355"/>
      <c r="H8" s="343"/>
      <c r="I8" s="343"/>
      <c r="J8" s="356">
        <v>20000</v>
      </c>
      <c r="K8" s="449">
        <v>0</v>
      </c>
      <c r="L8" s="450">
        <f>J8+K8</f>
        <v>20000</v>
      </c>
    </row>
    <row r="9" spans="1:12" ht="21.75" customHeight="1" thickBot="1">
      <c r="A9" s="645" t="s">
        <v>118</v>
      </c>
      <c r="B9" s="646"/>
      <c r="C9" s="646"/>
      <c r="D9" s="646"/>
      <c r="E9" s="646"/>
      <c r="F9" s="646"/>
      <c r="G9" s="253"/>
      <c r="H9" s="254">
        <f>SUM(H8:H8)</f>
        <v>0</v>
      </c>
      <c r="I9" s="254">
        <f>SUM(I8:I8)</f>
        <v>0</v>
      </c>
      <c r="J9" s="254">
        <f>SUM(J8:J8)</f>
        <v>20000</v>
      </c>
      <c r="K9" s="452">
        <v>0</v>
      </c>
      <c r="L9" s="453">
        <f t="shared" ref="L9:L22" si="0">J9+K9</f>
        <v>20000</v>
      </c>
    </row>
    <row r="10" spans="1:12" ht="20.25" customHeight="1" thickBot="1">
      <c r="A10" s="275" t="s">
        <v>83</v>
      </c>
      <c r="B10" s="276" t="s">
        <v>59</v>
      </c>
      <c r="C10" s="277">
        <v>310</v>
      </c>
      <c r="D10" s="277">
        <v>622</v>
      </c>
      <c r="E10" s="277">
        <v>244</v>
      </c>
      <c r="F10" s="255" t="s">
        <v>158</v>
      </c>
      <c r="G10" s="43"/>
      <c r="H10" s="44">
        <v>85000</v>
      </c>
      <c r="I10" s="44"/>
      <c r="J10" s="256">
        <v>80000</v>
      </c>
      <c r="K10" s="356">
        <v>0</v>
      </c>
      <c r="L10" s="357">
        <f t="shared" si="0"/>
        <v>80000</v>
      </c>
    </row>
    <row r="11" spans="1:12" s="139" customFormat="1" ht="18" customHeight="1" thickBot="1">
      <c r="A11" s="645" t="s">
        <v>118</v>
      </c>
      <c r="B11" s="646"/>
      <c r="C11" s="646"/>
      <c r="D11" s="646"/>
      <c r="E11" s="646"/>
      <c r="F11" s="646"/>
      <c r="G11" s="253"/>
      <c r="H11" s="254">
        <f>SUM(H10:H10)</f>
        <v>85000</v>
      </c>
      <c r="I11" s="254">
        <f>SUM(I10:I10)</f>
        <v>0</v>
      </c>
      <c r="J11" s="254">
        <f>SUM(J10:J10)</f>
        <v>80000</v>
      </c>
      <c r="K11" s="452">
        <v>0</v>
      </c>
      <c r="L11" s="453">
        <f t="shared" si="0"/>
        <v>80000</v>
      </c>
    </row>
    <row r="12" spans="1:12" s="139" customFormat="1" ht="19.5" customHeight="1" thickBot="1">
      <c r="A12" s="329" t="s">
        <v>83</v>
      </c>
      <c r="B12" s="331" t="s">
        <v>193</v>
      </c>
      <c r="C12" s="330">
        <v>310</v>
      </c>
      <c r="D12" s="330">
        <v>622</v>
      </c>
      <c r="E12" s="330">
        <v>244</v>
      </c>
      <c r="F12" s="332" t="s">
        <v>158</v>
      </c>
      <c r="G12" s="327"/>
      <c r="H12" s="328"/>
      <c r="I12" s="328"/>
      <c r="J12" s="333">
        <v>1000000</v>
      </c>
      <c r="K12" s="356">
        <v>0</v>
      </c>
      <c r="L12" s="357">
        <f t="shared" si="0"/>
        <v>1000000</v>
      </c>
    </row>
    <row r="13" spans="1:12" s="139" customFormat="1" ht="19.5" hidden="1" customHeight="1" thickBot="1">
      <c r="A13" s="329" t="s">
        <v>83</v>
      </c>
      <c r="B13" s="331" t="s">
        <v>193</v>
      </c>
      <c r="C13" s="330">
        <v>310</v>
      </c>
      <c r="D13" s="330">
        <v>622</v>
      </c>
      <c r="E13" s="330">
        <v>244</v>
      </c>
      <c r="F13" s="332" t="s">
        <v>304</v>
      </c>
      <c r="G13" s="327"/>
      <c r="H13" s="328"/>
      <c r="I13" s="328"/>
      <c r="J13" s="333">
        <v>0</v>
      </c>
      <c r="K13" s="356">
        <v>0</v>
      </c>
      <c r="L13" s="357">
        <f t="shared" ref="L13" si="1">J13+K13</f>
        <v>0</v>
      </c>
    </row>
    <row r="14" spans="1:12" s="139" customFormat="1" ht="22.5" customHeight="1" thickBot="1">
      <c r="A14" s="344">
        <v>1101</v>
      </c>
      <c r="B14" s="345" t="s">
        <v>201</v>
      </c>
      <c r="C14" s="346">
        <v>345</v>
      </c>
      <c r="D14" s="346">
        <v>622</v>
      </c>
      <c r="E14" s="346">
        <v>244</v>
      </c>
      <c r="F14" s="347" t="s">
        <v>202</v>
      </c>
      <c r="G14" s="348"/>
      <c r="H14" s="349"/>
      <c r="I14" s="349"/>
      <c r="J14" s="350">
        <v>40000</v>
      </c>
      <c r="K14" s="356">
        <v>0</v>
      </c>
      <c r="L14" s="357">
        <f t="shared" si="0"/>
        <v>40000</v>
      </c>
    </row>
    <row r="15" spans="1:12" s="139" customFormat="1" ht="18.75" customHeight="1" thickBot="1">
      <c r="A15" s="645" t="s">
        <v>118</v>
      </c>
      <c r="B15" s="646"/>
      <c r="C15" s="646"/>
      <c r="D15" s="646"/>
      <c r="E15" s="646"/>
      <c r="F15" s="646"/>
      <c r="G15" s="253"/>
      <c r="H15" s="254">
        <f>SUM(H12:H12)</f>
        <v>0</v>
      </c>
      <c r="I15" s="254">
        <f>SUM(I12:I12)</f>
        <v>0</v>
      </c>
      <c r="J15" s="254">
        <f>J12+J14</f>
        <v>1040000</v>
      </c>
      <c r="K15" s="452">
        <f>K12+K13</f>
        <v>0</v>
      </c>
      <c r="L15" s="453">
        <f t="shared" si="0"/>
        <v>1040000</v>
      </c>
    </row>
    <row r="16" spans="1:12" ht="28.5" hidden="1" customHeight="1" thickBot="1">
      <c r="A16" s="323">
        <v>1105</v>
      </c>
      <c r="B16" s="324" t="s">
        <v>70</v>
      </c>
      <c r="C16" s="325">
        <v>225</v>
      </c>
      <c r="D16" s="325">
        <v>622</v>
      </c>
      <c r="E16" s="325">
        <v>244</v>
      </c>
      <c r="F16" s="326" t="s">
        <v>110</v>
      </c>
      <c r="G16" s="41"/>
      <c r="H16" s="42">
        <v>450099</v>
      </c>
      <c r="I16" s="42"/>
      <c r="J16" s="46">
        <v>0</v>
      </c>
      <c r="K16" s="356">
        <v>0</v>
      </c>
      <c r="L16" s="357">
        <f t="shared" si="0"/>
        <v>0</v>
      </c>
    </row>
    <row r="17" spans="1:12" ht="29.25" hidden="1" customHeight="1" thickBot="1">
      <c r="A17" s="257"/>
      <c r="B17" s="258"/>
      <c r="C17" s="259"/>
      <c r="D17" s="259"/>
      <c r="E17" s="259"/>
      <c r="F17" s="260" t="s">
        <v>111</v>
      </c>
      <c r="G17" s="43"/>
      <c r="H17" s="44">
        <v>5000000</v>
      </c>
      <c r="I17" s="44">
        <v>0</v>
      </c>
      <c r="J17" s="47">
        <v>0</v>
      </c>
      <c r="K17" s="356">
        <v>0</v>
      </c>
      <c r="L17" s="357">
        <f t="shared" si="0"/>
        <v>0</v>
      </c>
    </row>
    <row r="18" spans="1:12" s="139" customFormat="1" ht="20.25" hidden="1" customHeight="1" thickBot="1">
      <c r="A18" s="645" t="s">
        <v>118</v>
      </c>
      <c r="B18" s="646"/>
      <c r="C18" s="646"/>
      <c r="D18" s="646"/>
      <c r="E18" s="646"/>
      <c r="F18" s="646"/>
      <c r="G18" s="253"/>
      <c r="H18" s="254"/>
      <c r="I18" s="254"/>
      <c r="J18" s="254">
        <f>J17+J16</f>
        <v>0</v>
      </c>
      <c r="K18" s="356">
        <v>0</v>
      </c>
      <c r="L18" s="357">
        <f t="shared" si="0"/>
        <v>0</v>
      </c>
    </row>
    <row r="19" spans="1:12" ht="87" hidden="1" customHeight="1" thickBot="1">
      <c r="A19" s="261">
        <v>1105</v>
      </c>
      <c r="B19" s="262" t="s">
        <v>112</v>
      </c>
      <c r="C19" s="263">
        <v>225</v>
      </c>
      <c r="D19" s="263">
        <v>622</v>
      </c>
      <c r="E19" s="263">
        <v>244</v>
      </c>
      <c r="F19" s="45" t="s">
        <v>191</v>
      </c>
      <c r="G19" s="40"/>
      <c r="H19" s="264">
        <v>120000</v>
      </c>
      <c r="I19" s="264">
        <v>0</v>
      </c>
      <c r="J19" s="264">
        <v>0</v>
      </c>
      <c r="K19" s="356">
        <v>0</v>
      </c>
      <c r="L19" s="357">
        <f t="shared" si="0"/>
        <v>0</v>
      </c>
    </row>
    <row r="20" spans="1:12" s="138" customFormat="1" ht="22.5" hidden="1" customHeight="1" thickBot="1">
      <c r="A20" s="645" t="s">
        <v>118</v>
      </c>
      <c r="B20" s="646"/>
      <c r="C20" s="646"/>
      <c r="D20" s="646"/>
      <c r="E20" s="646"/>
      <c r="F20" s="646"/>
      <c r="G20" s="270"/>
      <c r="H20" s="271"/>
      <c r="I20" s="271"/>
      <c r="J20" s="254">
        <f>J19</f>
        <v>0</v>
      </c>
      <c r="K20" s="356">
        <v>0</v>
      </c>
      <c r="L20" s="357">
        <f t="shared" si="0"/>
        <v>0</v>
      </c>
    </row>
    <row r="21" spans="1:12" ht="87" hidden="1" customHeight="1" thickBot="1">
      <c r="A21" s="267">
        <v>1105</v>
      </c>
      <c r="B21" s="268" t="s">
        <v>113</v>
      </c>
      <c r="C21" s="269">
        <v>225</v>
      </c>
      <c r="D21" s="269">
        <v>622</v>
      </c>
      <c r="E21" s="269">
        <v>244</v>
      </c>
      <c r="F21" s="45" t="s">
        <v>192</v>
      </c>
      <c r="G21" s="265"/>
      <c r="H21" s="266"/>
      <c r="I21" s="266"/>
      <c r="J21" s="266">
        <v>0</v>
      </c>
      <c r="K21" s="356">
        <v>0</v>
      </c>
      <c r="L21" s="357">
        <f t="shared" si="0"/>
        <v>0</v>
      </c>
    </row>
    <row r="22" spans="1:12" s="138" customFormat="1" ht="22.5" hidden="1" customHeight="1" thickBot="1">
      <c r="A22" s="653" t="s">
        <v>118</v>
      </c>
      <c r="B22" s="654"/>
      <c r="C22" s="654"/>
      <c r="D22" s="654"/>
      <c r="E22" s="654"/>
      <c r="F22" s="654"/>
      <c r="G22" s="499"/>
      <c r="H22" s="500"/>
      <c r="I22" s="500"/>
      <c r="J22" s="501">
        <f>J21</f>
        <v>0</v>
      </c>
      <c r="K22" s="356">
        <v>0</v>
      </c>
      <c r="L22" s="357">
        <f t="shared" si="0"/>
        <v>0</v>
      </c>
    </row>
    <row r="23" spans="1:12" s="138" customFormat="1" ht="33" customHeight="1" thickBot="1">
      <c r="A23" s="329" t="s">
        <v>83</v>
      </c>
      <c r="B23" s="331" t="s">
        <v>274</v>
      </c>
      <c r="C23" s="330">
        <v>310</v>
      </c>
      <c r="D23" s="330">
        <v>622</v>
      </c>
      <c r="E23" s="330">
        <v>244</v>
      </c>
      <c r="F23" s="505" t="s">
        <v>275</v>
      </c>
      <c r="G23" s="511"/>
      <c r="H23" s="512"/>
      <c r="I23" s="512"/>
      <c r="J23" s="518">
        <v>5504500</v>
      </c>
      <c r="K23" s="513">
        <v>0</v>
      </c>
      <c r="L23" s="513">
        <f>J23+K23</f>
        <v>5504500</v>
      </c>
    </row>
    <row r="24" spans="1:12" s="138" customFormat="1" ht="36.75" customHeight="1">
      <c r="A24" s="344">
        <v>1101</v>
      </c>
      <c r="B24" s="345" t="s">
        <v>113</v>
      </c>
      <c r="C24" s="346">
        <v>310</v>
      </c>
      <c r="D24" s="346">
        <v>622</v>
      </c>
      <c r="E24" s="346">
        <v>244</v>
      </c>
      <c r="F24" s="505" t="s">
        <v>298</v>
      </c>
      <c r="G24" s="511"/>
      <c r="H24" s="512"/>
      <c r="I24" s="512"/>
      <c r="J24" s="518">
        <v>595500</v>
      </c>
      <c r="K24" s="513">
        <v>0</v>
      </c>
      <c r="L24" s="513">
        <f>J24+K24</f>
        <v>595500</v>
      </c>
    </row>
    <row r="25" spans="1:12" s="138" customFormat="1" ht="22.5" customHeight="1">
      <c r="A25" s="514" t="s">
        <v>118</v>
      </c>
      <c r="B25" s="514"/>
      <c r="C25" s="514"/>
      <c r="D25" s="514"/>
      <c r="E25" s="514"/>
      <c r="F25" s="514"/>
      <c r="G25" s="515"/>
      <c r="H25" s="516"/>
      <c r="I25" s="516"/>
      <c r="J25" s="516">
        <f>J23+J24</f>
        <v>6100000</v>
      </c>
      <c r="K25" s="517">
        <f>K23+K24</f>
        <v>0</v>
      </c>
      <c r="L25" s="517">
        <f>L23+L24</f>
        <v>6100000</v>
      </c>
    </row>
    <row r="26" spans="1:12" s="138" customFormat="1" ht="61.5" customHeight="1">
      <c r="A26" s="504">
        <v>1105</v>
      </c>
      <c r="B26" s="504" t="s">
        <v>292</v>
      </c>
      <c r="C26" s="504">
        <v>225</v>
      </c>
      <c r="D26" s="504">
        <v>622</v>
      </c>
      <c r="E26" s="504">
        <v>244</v>
      </c>
      <c r="F26" s="505" t="s">
        <v>293</v>
      </c>
      <c r="G26" s="504"/>
      <c r="H26" s="504"/>
      <c r="I26" s="504"/>
      <c r="J26" s="506">
        <v>26550</v>
      </c>
      <c r="K26" s="506">
        <v>0</v>
      </c>
      <c r="L26" s="506">
        <f>J26+K26</f>
        <v>26550</v>
      </c>
    </row>
    <row r="27" spans="1:12" s="138" customFormat="1" ht="22.5" customHeight="1">
      <c r="A27" s="659"/>
      <c r="B27" s="660"/>
      <c r="C27" s="660"/>
      <c r="D27" s="660"/>
      <c r="E27" s="660"/>
      <c r="F27" s="661"/>
      <c r="G27" s="519"/>
      <c r="H27" s="520"/>
      <c r="I27" s="520"/>
      <c r="J27" s="521">
        <f>J26</f>
        <v>26550</v>
      </c>
      <c r="K27" s="502">
        <f>K26</f>
        <v>0</v>
      </c>
      <c r="L27" s="503">
        <f>L26</f>
        <v>26550</v>
      </c>
    </row>
    <row r="28" spans="1:12" s="138" customFormat="1" ht="30" customHeight="1">
      <c r="A28" s="504">
        <v>1105</v>
      </c>
      <c r="B28" s="529" t="s">
        <v>52</v>
      </c>
      <c r="C28" s="504">
        <v>226</v>
      </c>
      <c r="D28" s="504">
        <v>622</v>
      </c>
      <c r="E28" s="504">
        <v>244</v>
      </c>
      <c r="F28" s="505" t="s">
        <v>299</v>
      </c>
      <c r="G28" s="522"/>
      <c r="H28" s="518"/>
      <c r="I28" s="518"/>
      <c r="J28" s="518">
        <v>60000</v>
      </c>
      <c r="K28" s="513">
        <v>0</v>
      </c>
      <c r="L28" s="513">
        <f>J28+K28</f>
        <v>60000</v>
      </c>
    </row>
    <row r="29" spans="1:12" s="138" customFormat="1" ht="22.5" customHeight="1">
      <c r="A29" s="526"/>
      <c r="B29" s="530"/>
      <c r="C29" s="527"/>
      <c r="D29" s="527"/>
      <c r="E29" s="527"/>
      <c r="F29" s="528"/>
      <c r="G29" s="519"/>
      <c r="H29" s="520"/>
      <c r="I29" s="520"/>
      <c r="J29" s="510">
        <f>J28</f>
        <v>60000</v>
      </c>
      <c r="K29" s="524">
        <f>K28</f>
        <v>0</v>
      </c>
      <c r="L29" s="525">
        <f>J29+K29</f>
        <v>60000</v>
      </c>
    </row>
    <row r="30" spans="1:12" s="138" customFormat="1" ht="22.5" customHeight="1">
      <c r="A30" s="504">
        <v>1105</v>
      </c>
      <c r="B30" s="529" t="s">
        <v>300</v>
      </c>
      <c r="C30" s="504">
        <v>310</v>
      </c>
      <c r="D30" s="504">
        <v>622</v>
      </c>
      <c r="E30" s="504">
        <v>244</v>
      </c>
      <c r="F30" s="531" t="s">
        <v>301</v>
      </c>
      <c r="G30" s="522"/>
      <c r="H30" s="518"/>
      <c r="I30" s="518"/>
      <c r="J30" s="518">
        <v>37000</v>
      </c>
      <c r="K30" s="513">
        <v>0</v>
      </c>
      <c r="L30" s="513">
        <f>J30+K30</f>
        <v>37000</v>
      </c>
    </row>
    <row r="31" spans="1:12" s="138" customFormat="1" ht="22.5" customHeight="1" thickBot="1">
      <c r="A31" s="507"/>
      <c r="B31" s="508"/>
      <c r="C31" s="508"/>
      <c r="D31" s="508"/>
      <c r="E31" s="508"/>
      <c r="F31" s="509"/>
      <c r="G31" s="497"/>
      <c r="H31" s="498"/>
      <c r="I31" s="498"/>
      <c r="J31" s="523">
        <f>J30</f>
        <v>37000</v>
      </c>
      <c r="K31" s="524">
        <f>K30</f>
        <v>0</v>
      </c>
      <c r="L31" s="525">
        <f>J31+K31</f>
        <v>37000</v>
      </c>
    </row>
    <row r="32" spans="1:12" s="141" customFormat="1" ht="20.25" customHeight="1" thickBot="1">
      <c r="A32" s="656" t="s">
        <v>119</v>
      </c>
      <c r="B32" s="657"/>
      <c r="C32" s="657"/>
      <c r="D32" s="657"/>
      <c r="E32" s="657"/>
      <c r="F32" s="658"/>
      <c r="G32" s="272"/>
      <c r="H32" s="273" t="e">
        <f>H11+#REF!</f>
        <v>#REF!</v>
      </c>
      <c r="I32" s="273" t="e">
        <f>I11+#REF!</f>
        <v>#REF!</v>
      </c>
      <c r="J32" s="274">
        <f>J9+J11+J15+J27+J25+J29+J31</f>
        <v>7363550</v>
      </c>
      <c r="K32" s="451">
        <f>K25+K29+K31</f>
        <v>0</v>
      </c>
      <c r="L32" s="541">
        <f>J32+K32</f>
        <v>7363550</v>
      </c>
    </row>
    <row r="33" spans="1:12" ht="15.75">
      <c r="B33" s="2"/>
      <c r="C33" s="2"/>
      <c r="D33" s="2"/>
      <c r="E33" s="2"/>
      <c r="F33" s="3"/>
      <c r="G33" s="3"/>
      <c r="H33" s="4"/>
      <c r="I33" s="4"/>
      <c r="J33" s="4"/>
      <c r="K33" s="4"/>
      <c r="L33" s="4"/>
    </row>
    <row r="34" spans="1:12" ht="33" customHeight="1">
      <c r="A34" s="3" t="s">
        <v>267</v>
      </c>
      <c r="B34" s="3"/>
      <c r="C34" s="3"/>
      <c r="D34" s="3"/>
      <c r="E34" s="3"/>
      <c r="F34" s="3"/>
      <c r="G34" s="2"/>
      <c r="H34" s="5"/>
      <c r="I34" s="5"/>
      <c r="J34" s="5"/>
      <c r="K34" s="5"/>
      <c r="L34" s="5"/>
    </row>
    <row r="35" spans="1:12">
      <c r="B35" s="2"/>
      <c r="C35" s="2"/>
      <c r="D35" s="2"/>
      <c r="E35" s="2"/>
      <c r="F35" s="2"/>
      <c r="G35" s="2"/>
      <c r="H35" s="6"/>
      <c r="I35" s="6"/>
      <c r="J35" s="6"/>
      <c r="K35" s="6"/>
      <c r="L35" s="6"/>
    </row>
  </sheetData>
  <mergeCells count="24">
    <mergeCell ref="A22:F22"/>
    <mergeCell ref="B6:B7"/>
    <mergeCell ref="D6:D7"/>
    <mergeCell ref="A32:F32"/>
    <mergeCell ref="A18:F18"/>
    <mergeCell ref="A20:F20"/>
    <mergeCell ref="A11:F11"/>
    <mergeCell ref="A9:F9"/>
    <mergeCell ref="A27:F27"/>
    <mergeCell ref="L6:L7"/>
    <mergeCell ref="J6:J7"/>
    <mergeCell ref="I6:I7"/>
    <mergeCell ref="A15:F15"/>
    <mergeCell ref="A6:A7"/>
    <mergeCell ref="F6:F7"/>
    <mergeCell ref="E6:E7"/>
    <mergeCell ref="K6:K7"/>
    <mergeCell ref="H6:H7"/>
    <mergeCell ref="C6:C7"/>
    <mergeCell ref="B1:G1"/>
    <mergeCell ref="B2:G2"/>
    <mergeCell ref="B3:G3"/>
    <mergeCell ref="B4:G4"/>
    <mergeCell ref="B5:G5"/>
  </mergeCells>
  <phoneticPr fontId="2" type="noConversion"/>
  <pageMargins left="0.55118110236220474" right="0.35433070866141736" top="0.98425196850393704" bottom="0.98425196850393704" header="0.51181102362204722" footer="0.51181102362204722"/>
  <pageSetup paperSize="9" scale="5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МУН. ЗАДАНИЕ</vt:lpstr>
      <vt:lpstr>ПЛАТНЫЕ</vt:lpstr>
      <vt:lpstr>ИНЫЕ</vt:lpstr>
      <vt:lpstr>ИНЫЕ!Область_печати</vt:lpstr>
      <vt:lpstr>'МУН. ЗАДАНИЕ'!Область_печати</vt:lpstr>
      <vt:lpstr>ПЛАТНЫЕ!Область_печати</vt:lpstr>
    </vt:vector>
  </TitlesOfParts>
  <Company>Организация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B2203</cp:lastModifiedBy>
  <cp:lastPrinted>2020-11-02T08:41:15Z</cp:lastPrinted>
  <dcterms:created xsi:type="dcterms:W3CDTF">2014-01-10T00:21:12Z</dcterms:created>
  <dcterms:modified xsi:type="dcterms:W3CDTF">2020-11-02T08:47:29Z</dcterms:modified>
</cp:coreProperties>
</file>