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<sst xmlns="http://schemas.openxmlformats.org/spreadsheetml/2006/main" count="481" uniqueCount="248">
  <si>
    <t xml:space="preserve"> </t>
  </si>
  <si>
    <t>Экспертиза огнезащитной обработки деревянных конструкций</t>
  </si>
  <si>
    <t>Выведения средств обнаружения пожаров на пульт подразделения пожарной охраны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</si>
  <si>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</si>
  <si>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</si>
  <si>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</si>
  <si>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</si>
  <si>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</si>
  <si>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</si>
  <si>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</si>
  <si>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</si>
  <si>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</si>
  <si>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</si>
  <si>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</si>
  <si>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</si>
  <si>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</si>
  <si>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</si>
  <si>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</si>
  <si>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</si>
  <si>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</si>
  <si>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</si>
  <si>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</si>
  <si>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</si>
  <si>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</si>
  <si>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</si>
  <si>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</si>
  <si>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</si>
  <si>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</si>
  <si>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</si>
  <si>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</si>
  <si>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</si>
  <si>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</si>
  <si>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</si>
  <si>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</si>
  <si>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</si>
  <si>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обороны,чрезвычайным ситуациям и ликвидации последствий стихийных бедствий (МЧС) по Красноярскому краю (Отдел надзорной деятельности по г.Шарыпово,Шарыповскому и Ужурским районам)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</si>
  <si>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</si>
  <si>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</si>
  <si>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</si>
  <si>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</si>
  <si>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</si>
  <si>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</si>
  <si>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</si>
  <si>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</si>
  <si>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</si>
  <si>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Разработка ПСД на устройство второго эвакуационного выхода</t>
  </si>
  <si>
    <t>313    321     244</t>
  </si>
  <si>
    <t xml:space="preserve">    01.1.0010220</t>
  </si>
  <si>
    <t xml:space="preserve">     01.1.0010220</t>
  </si>
  <si>
    <t xml:space="preserve">        01.1.0010220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</si>
  <si>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</si>
  <si>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</si>
  <si>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  01.100S3980</t>
  </si>
  <si>
    <t xml:space="preserve">611   612    621    622   </t>
  </si>
  <si>
    <t xml:space="preserve">  01.10073980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</si>
  <si>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</si>
  <si>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</si>
  <si>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</si>
  <si>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</si>
  <si>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</si>
  <si>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</si>
  <si>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</si>
  <si>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</si>
  <si>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</si>
  <si>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</si>
  <si>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</si>
  <si>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</si>
  <si>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</si>
  <si>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</si>
  <si>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</si>
  <si>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</si>
  <si>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</si>
  <si>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 xml:space="preserve">0702,    </t>
  </si>
  <si>
    <t xml:space="preserve">           01.100S3981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</si>
  <si>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</si>
  <si>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</si>
  <si>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</si>
  <si>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</si>
  <si>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</si>
  <si>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</si>
  <si>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</si>
  <si>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</si>
  <si>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</si>
  <si>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</si>
  <si>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</si>
  <si>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</si>
  <si>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</si>
  <si>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</si>
  <si>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</si>
  <si>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</si>
  <si>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</si>
  <si>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</si>
  <si>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</si>
  <si>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</si>
  <si>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</si>
  <si>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</si>
  <si>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</si>
  <si>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</si>
  <si>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5.4.</t>
  </si>
  <si>
    <t>5.5.</t>
  </si>
  <si>
    <t>5.6.</t>
  </si>
  <si>
    <t>6.2.</t>
  </si>
  <si>
    <t>7.1.</t>
  </si>
  <si>
    <t>7.2.</t>
  </si>
  <si>
    <t>7.4.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</si>
  <si>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</si>
  <si>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</si>
  <si>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</si>
  <si>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</si>
  <si>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</si>
  <si>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</si>
  <si>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</si>
  <si>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 xml:space="preserve">Для 1-го   учреждения разработана ПСД на устройство второго эвакуационного выхода 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</si>
  <si>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</si>
  <si>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</si>
  <si>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</si>
  <si>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</si>
  <si>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</si>
  <si>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</si>
  <si>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</si>
  <si>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Родительская плата за содержание ребенка в муниципальных дошкольных образовательных учреждениях, благотворительные пожертвования,спонсорская помощь, платные услуги</t>
  </si>
  <si>
    <t>Плата родителей за питание детей в школьной столовой,благотворительные пожетрвования, спонсорская помощь, платные услуги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</si>
  <si>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</si>
  <si>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</si>
  <si>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</si>
  <si>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</si>
  <si>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</si>
  <si>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</si>
  <si>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</si>
  <si>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</si>
  <si>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</si>
  <si>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</si>
  <si>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1.7</t>
  </si>
  <si>
    <t>1.8</t>
  </si>
  <si>
    <t>1.9</t>
  </si>
  <si>
    <t>01.1.0085090</t>
  </si>
  <si>
    <t>01.10085090</t>
  </si>
  <si>
    <t>01.10085180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</si>
  <si>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</t>
  </si>
  <si>
    <t>Услуги общего образования получают: 2014 год -4785 человек, 2015 год - 4819 человек, 2016 год - 5003 человека, 2017 год - 5044 человека, 2018 год - 5152 человека, 2019 год - 5250 человек, 2020 год - 5384 человека</t>
  </si>
  <si>
    <t>Ежегодно 6302 человека получают услуги дополнительного  образования</t>
  </si>
  <si>
    <t>Итого за период  2018-2020 годы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</si>
  <si>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</si>
  <si>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</si>
  <si>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</si>
  <si>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</si>
  <si>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  01.1.0010480</t>
  </si>
  <si>
    <t xml:space="preserve">  01.1.0085190     </t>
  </si>
  <si>
    <t xml:space="preserve">    01.10075110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</si>
  <si>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</si>
  <si>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</si>
  <si>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</si>
  <si>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</si>
  <si>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       01.10075110   </t>
  </si>
  <si>
    <t xml:space="preserve">01.1.0075660   </t>
  </si>
  <si>
    <t xml:space="preserve">      01.1.0010210</t>
  </si>
  <si>
    <t xml:space="preserve">         01.10075110  </t>
  </si>
  <si>
    <t xml:space="preserve">        01.1.0010210</t>
  </si>
  <si>
    <t xml:space="preserve">        01.1.0010310</t>
  </si>
  <si>
    <t xml:space="preserve">      01.1.0087340</t>
  </si>
  <si>
    <t xml:space="preserve">           01.10085090</t>
  </si>
  <si>
    <t xml:space="preserve">   01.1.0085180</t>
  </si>
  <si>
    <t xml:space="preserve"> 01.10075630</t>
  </si>
  <si>
    <t xml:space="preserve">  01.1.008505П         01.1001047П</t>
  </si>
  <si>
    <t xml:space="preserve">         01.1007511П  </t>
  </si>
  <si>
    <t xml:space="preserve">     01.1.001021Р</t>
  </si>
  <si>
    <t>5.9</t>
  </si>
  <si>
    <t>5.10</t>
  </si>
  <si>
    <t>5.11</t>
  </si>
  <si>
    <t>5.12</t>
  </si>
  <si>
    <t>5.13</t>
  </si>
  <si>
    <t xml:space="preserve">    01.1.0075880     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</si>
  <si>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</si>
  <si>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 xml:space="preserve">       01.10010470</t>
  </si>
  <si>
    <t>1.5.</t>
  </si>
  <si>
    <t>1.6.</t>
  </si>
  <si>
    <t>1.7.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</si>
  <si>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</si>
  <si>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</si>
  <si>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</si>
  <si>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</si>
  <si>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</si>
  <si>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01.10010470</t>
  </si>
  <si>
    <t xml:space="preserve">  01.1.0085040  </t>
  </si>
  <si>
    <t>5.7.</t>
  </si>
  <si>
    <t>5.8.</t>
  </si>
  <si>
    <t>5.14</t>
  </si>
  <si>
    <t>5.15</t>
  </si>
  <si>
    <t>611   621</t>
  </si>
  <si>
    <t xml:space="preserve">        01.1.0087370  </t>
  </si>
  <si>
    <t xml:space="preserve">  01.1.0085050       </t>
  </si>
  <si>
    <t xml:space="preserve">   0707    0703</t>
  </si>
  <si>
    <t xml:space="preserve">  01.1001047П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</si>
  <si>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</si>
  <si>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</si>
  <si>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</si>
  <si>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</si>
  <si>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</si>
  <si>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</si>
  <si>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</si>
  <si>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</si>
  <si>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</si>
  <si>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</si>
  <si>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 xml:space="preserve">  01.1.0074080        </t>
  </si>
  <si>
    <t xml:space="preserve"> 01.1.0085010      </t>
  </si>
  <si>
    <t>Субсидии бюджетам муниципального образования 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</si>
  <si>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 xml:space="preserve"> Софинансирование к судсидиям краевого бюджета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</si>
  <si>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01.100S5630</t>
  </si>
  <si>
    <t xml:space="preserve">0701,  0702    </t>
  </si>
  <si>
    <t>0702         0701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</si>
  <si>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</si>
  <si>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5.16</t>
  </si>
  <si>
    <t xml:space="preserve">             01.100R0271 </t>
  </si>
  <si>
    <t xml:space="preserve"> 01.100S0271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</si>
  <si>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</si>
  <si>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бюджета города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</si>
  <si>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</si>
  <si>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0701        0702</t>
  </si>
  <si>
    <t>0702    0701</t>
  </si>
  <si>
    <t>Услуги общего образования получают- 2018 год - 5152 человек, 2019 год - 5250 человек, 2020 год - 5384 человека; услуги дошкольного образования получают 2677 человек</t>
  </si>
  <si>
    <t>Услуги общего образования получают: - 5152 человек;  услуги дошкольного образования получают 2677 человек</t>
  </si>
  <si>
    <t xml:space="preserve">     01.1.0010230</t>
  </si>
  <si>
    <t>5.17</t>
  </si>
  <si>
    <t>оплата исполнительных листов по МРЗП</t>
  </si>
  <si>
    <t xml:space="preserve">    01.1.00S0220</t>
  </si>
  <si>
    <t>1.10</t>
  </si>
  <si>
    <t xml:space="preserve">     01.1.00S0220</t>
  </si>
  <si>
    <t>5.18</t>
  </si>
  <si>
    <t xml:space="preserve">        01.1.00S0220</t>
  </si>
  <si>
    <t>Приложение № 5</t>
  </si>
  <si>
    <t>к постановлению Администрации города Шарыпово</t>
  </si>
  <si>
    <t xml:space="preserve">образования "город Шарыпово Красноярского края" </t>
  </si>
  <si>
    <t xml:space="preserve">к подпрограмме "Развитие дошкольного, общего и дополнительного образования" </t>
  </si>
  <si>
    <t>Произведено благоустройство территории в 1-м учреждении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</si>
  <si>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</si>
  <si>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Услуги общего образования получают: 2014 год - 4785 человек, 2015 год - 4819 человек, 2016 год - 5003 человека, 2017 год - 5044 человека, 2018 год - 5152 человека, 2019 год - 5250 человек, 2020 год - 5384 человека</t>
  </si>
  <si>
    <t>Услуги общего образования получают: 2014 год - 4785 человек, 2015 год - 4819 человек, 2016 год - 5003 человек, 2017 год - 5044 человек, 2018 год - 5152 человек, 2019 год - 5250 человек, 2020 год - 5384 человека</t>
  </si>
  <si>
    <t>1260 детей из малообеспеченных семей получают бесплатное школьное питание</t>
  </si>
  <si>
    <t>6.3.</t>
  </si>
  <si>
    <t>6.14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</si>
  <si>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</si>
  <si>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</si>
  <si>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</si>
  <si>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Текущий ремонт кровли произведен в 4-х учреждениях</t>
  </si>
  <si>
    <t>7.3.</t>
  </si>
  <si>
    <t>7.5.</t>
  </si>
  <si>
    <t>Восстановлено  наружное освещение в 18-ти учреждениях</t>
  </si>
  <si>
    <t>от 22.10.2018 г. № 261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</si>
</sst>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1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vertical="top" wrapText="1"/>
    </xf>
    <xf numFmtId="2" fontId="1" fillId="0" borderId="18" xfId="0" applyNumberFormat="1" applyFont="1" applyFill="1" applyBorder="1" applyAlignment="1">
      <alignment vertical="top"/>
    </xf>
    <xf numFmtId="2" fontId="2" fillId="0" borderId="18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vertical="center" wrapText="1"/>
    </xf>
    <xf numFmtId="181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14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vertical="top" wrapText="1"/>
    </xf>
    <xf numFmtId="2" fontId="2" fillId="0" borderId="18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19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" fillId="33" borderId="0" xfId="0" applyFont="1" applyFill="1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zoomScale="75" zoomScaleNormal="75" zoomScalePageLayoutView="0" workbookViewId="0" topLeftCell="A3">
      <selection activeCell="A8" sqref="A8:L8"/>
    </sheetView>
  </sheetViews>
  <sheetFormatPr defaultColWidth="9.00390625" defaultRowHeight="12.75"/>
  <cols>
    <col min="1" max="1" width="5.375" style="14" customWidth="1"/>
    <col min="2" max="2" width="39.00390625" style="15" customWidth="1"/>
    <col min="3" max="3" width="15.625" style="15" customWidth="1"/>
    <col min="4" max="4" width="7.625" style="15" customWidth="1"/>
    <col min="5" max="5" width="8.75390625" style="15" customWidth="1"/>
    <col min="6" max="6" width="14.625" style="15" customWidth="1"/>
    <col min="7" max="7" width="6.125" style="15" customWidth="1"/>
    <col min="8" max="10" width="10.875" style="15" customWidth="1"/>
    <col min="11" max="11" width="12.875" style="15" customWidth="1"/>
    <col min="12" max="12" width="17.625" style="15" customWidth="1"/>
    <col min="13" max="13" width="11.00390625" style="0" bestFit="1" customWidth="1"/>
  </cols>
  <sheetData>
    <row r="1" spans="1:12" ht="21.75" customHeight="1" hidden="1">
      <c r="A1" s="109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21.75" customHeight="1" hidden="1">
      <c r="A2" s="18"/>
      <c r="B2" s="19"/>
      <c r="C2" s="19"/>
      <c r="D2" s="19"/>
      <c r="E2" s="19"/>
      <c r="F2" s="108" t="s">
        <v>61</v>
      </c>
      <c r="G2" s="108"/>
      <c r="H2" s="108"/>
      <c r="I2" s="108"/>
      <c r="J2" s="108"/>
      <c r="K2" s="108"/>
      <c r="L2" s="108"/>
    </row>
    <row r="3" spans="1:12" ht="21.75" customHeight="1">
      <c r="A3" s="103" t="s">
        <v>229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21.75" customHeight="1">
      <c r="A4" s="103" t="s">
        <v>230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21.75" customHeight="1">
      <c r="A5" s="103" t="s">
        <v>247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21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111" t="s">
        <v>79</v>
      </c>
      <c r="L6" s="111"/>
    </row>
    <row r="7" spans="1:12" ht="18.75" customHeight="1">
      <c r="A7" s="111" t="s">
        <v>232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ht="13.5" customHeight="1">
      <c r="A8" s="111" t="s">
        <v>80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5.75" customHeight="1">
      <c r="A9" s="111" t="s">
        <v>231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ht="15.7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ht="51.75" customHeight="1">
      <c r="A11" s="121" t="s">
        <v>78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3"/>
      <c r="L11" s="123"/>
    </row>
    <row r="12" spans="1:12" ht="40.5" customHeight="1">
      <c r="A12" s="117" t="s">
        <v>0</v>
      </c>
      <c r="B12" s="116" t="s">
        <v>3</v>
      </c>
      <c r="C12" s="23"/>
      <c r="D12" s="116" t="s">
        <v>5</v>
      </c>
      <c r="E12" s="116"/>
      <c r="F12" s="116"/>
      <c r="G12" s="116"/>
      <c r="H12" s="116"/>
      <c r="I12" s="116"/>
      <c r="J12" s="23"/>
      <c r="K12" s="116" t="s">
        <v>141</v>
      </c>
      <c r="L12" s="116" t="s">
        <v>9</v>
      </c>
    </row>
    <row r="13" spans="1:12" ht="40.5" customHeight="1">
      <c r="A13" s="117"/>
      <c r="B13" s="116"/>
      <c r="C13" s="23" t="s">
        <v>4</v>
      </c>
      <c r="D13" s="23" t="s">
        <v>4</v>
      </c>
      <c r="E13" s="23" t="s">
        <v>6</v>
      </c>
      <c r="F13" s="23" t="s">
        <v>7</v>
      </c>
      <c r="G13" s="23" t="s">
        <v>8</v>
      </c>
      <c r="H13" s="23">
        <v>2018</v>
      </c>
      <c r="I13" s="23">
        <v>2019</v>
      </c>
      <c r="J13" s="23">
        <v>2020</v>
      </c>
      <c r="K13" s="116"/>
      <c r="L13" s="116"/>
    </row>
    <row r="14" spans="1:12" s="3" customFormat="1" ht="18.75" customHeight="1">
      <c r="A14" s="113" t="s">
        <v>10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5"/>
    </row>
    <row r="15" spans="1:12" ht="22.5" customHeight="1">
      <c r="A15" s="118" t="s">
        <v>19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20"/>
    </row>
    <row r="16" spans="1:12" s="7" customFormat="1" ht="385.5" customHeight="1">
      <c r="A16" s="22" t="s">
        <v>86</v>
      </c>
      <c r="B16" s="25" t="s">
        <v>129</v>
      </c>
      <c r="C16" s="26" t="s">
        <v>142</v>
      </c>
      <c r="D16" s="22" t="s">
        <v>40</v>
      </c>
      <c r="E16" s="22" t="s">
        <v>41</v>
      </c>
      <c r="F16" s="27" t="s">
        <v>171</v>
      </c>
      <c r="G16" s="23" t="s">
        <v>27</v>
      </c>
      <c r="H16" s="28">
        <f>127940.2+61741.4+4834.6+1592.5-63333.9</f>
        <v>132774.80000000002</v>
      </c>
      <c r="I16" s="28">
        <f>127940.2</f>
        <v>127940.2</v>
      </c>
      <c r="J16" s="28">
        <f>127940.2</f>
        <v>127940.2</v>
      </c>
      <c r="K16" s="29">
        <f>SUM(H16:J16)</f>
        <v>388655.2</v>
      </c>
      <c r="L16" s="23" t="s">
        <v>81</v>
      </c>
    </row>
    <row r="17" spans="1:12" s="7" customFormat="1" ht="372" customHeight="1">
      <c r="A17" s="22" t="s">
        <v>87</v>
      </c>
      <c r="B17" s="25" t="s">
        <v>210</v>
      </c>
      <c r="C17" s="26" t="s">
        <v>142</v>
      </c>
      <c r="D17" s="22" t="s">
        <v>40</v>
      </c>
      <c r="E17" s="22" t="s">
        <v>41</v>
      </c>
      <c r="F17" s="27" t="s">
        <v>203</v>
      </c>
      <c r="G17" s="23" t="s">
        <v>27</v>
      </c>
      <c r="H17" s="30">
        <f>63333.9</f>
        <v>63333.9</v>
      </c>
      <c r="I17" s="30">
        <v>61741.4</v>
      </c>
      <c r="J17" s="30">
        <v>61741.4</v>
      </c>
      <c r="K17" s="29">
        <f>SUM(H17:J17)</f>
        <v>186816.7</v>
      </c>
      <c r="L17" s="23" t="s">
        <v>81</v>
      </c>
    </row>
    <row r="18" spans="1:12" s="7" customFormat="1" ht="138" customHeight="1">
      <c r="A18" s="22" t="s">
        <v>88</v>
      </c>
      <c r="B18" s="31" t="s">
        <v>56</v>
      </c>
      <c r="C18" s="26" t="s">
        <v>142</v>
      </c>
      <c r="D18" s="32" t="s">
        <v>40</v>
      </c>
      <c r="E18" s="32" t="s">
        <v>41</v>
      </c>
      <c r="F18" s="33" t="s">
        <v>204</v>
      </c>
      <c r="G18" s="34" t="s">
        <v>27</v>
      </c>
      <c r="H18" s="30">
        <f>35462.82+757.29-1054.42-595.4+151.67+533.64-757.29+151.18+164.09+151.67+53+477.15+251.62+800-10-2-139.87-98.6-306.86-133.97</f>
        <v>35855.719999999994</v>
      </c>
      <c r="I18" s="30">
        <v>35462.82</v>
      </c>
      <c r="J18" s="30">
        <v>35462.82</v>
      </c>
      <c r="K18" s="29">
        <f aca="true" t="shared" si="0" ref="K18:K27">SUM(H18:J18)</f>
        <v>106781.35999999999</v>
      </c>
      <c r="L18" s="35" t="s">
        <v>82</v>
      </c>
    </row>
    <row r="19" spans="1:12" s="7" customFormat="1" ht="138" customHeight="1">
      <c r="A19" s="22" t="s">
        <v>89</v>
      </c>
      <c r="B19" s="31" t="s">
        <v>172</v>
      </c>
      <c r="C19" s="26" t="s">
        <v>142</v>
      </c>
      <c r="D19" s="32" t="s">
        <v>40</v>
      </c>
      <c r="E19" s="32" t="s">
        <v>41</v>
      </c>
      <c r="F19" s="33" t="s">
        <v>173</v>
      </c>
      <c r="G19" s="34" t="s">
        <v>27</v>
      </c>
      <c r="H19" s="30">
        <f>757.29+133.97</f>
        <v>891.26</v>
      </c>
      <c r="I19" s="30"/>
      <c r="J19" s="30"/>
      <c r="K19" s="29">
        <f t="shared" si="0"/>
        <v>891.26</v>
      </c>
      <c r="L19" s="35"/>
    </row>
    <row r="20" spans="1:12" s="7" customFormat="1" ht="169.5" customHeight="1">
      <c r="A20" s="32" t="s">
        <v>174</v>
      </c>
      <c r="B20" s="31" t="s">
        <v>122</v>
      </c>
      <c r="C20" s="26" t="s">
        <v>142</v>
      </c>
      <c r="D20" s="32" t="s">
        <v>40</v>
      </c>
      <c r="E20" s="32" t="s">
        <v>41</v>
      </c>
      <c r="F20" s="33" t="s">
        <v>147</v>
      </c>
      <c r="G20" s="34" t="s">
        <v>27</v>
      </c>
      <c r="H20" s="30">
        <v>26556.9</v>
      </c>
      <c r="I20" s="30">
        <v>26556.9</v>
      </c>
      <c r="J20" s="30">
        <v>26556.9</v>
      </c>
      <c r="K20" s="29">
        <f t="shared" si="0"/>
        <v>79670.70000000001</v>
      </c>
      <c r="L20" s="35" t="s">
        <v>123</v>
      </c>
    </row>
    <row r="21" spans="1:12" s="7" customFormat="1" ht="166.5" customHeight="1">
      <c r="A21" s="32" t="s">
        <v>175</v>
      </c>
      <c r="B21" s="36" t="s">
        <v>62</v>
      </c>
      <c r="C21" s="26" t="s">
        <v>142</v>
      </c>
      <c r="D21" s="22" t="s">
        <v>40</v>
      </c>
      <c r="E21" s="22" t="s">
        <v>41</v>
      </c>
      <c r="F21" s="27" t="s">
        <v>148</v>
      </c>
      <c r="G21" s="23" t="s">
        <v>27</v>
      </c>
      <c r="H21" s="28">
        <v>4798.3</v>
      </c>
      <c r="I21" s="28">
        <v>4798.3</v>
      </c>
      <c r="J21" s="28">
        <v>4798.3</v>
      </c>
      <c r="K21" s="29">
        <f t="shared" si="0"/>
        <v>14394.900000000001</v>
      </c>
      <c r="L21" s="24" t="s">
        <v>82</v>
      </c>
    </row>
    <row r="22" spans="1:12" s="3" customFormat="1" ht="388.5" customHeight="1">
      <c r="A22" s="22" t="s">
        <v>176</v>
      </c>
      <c r="B22" s="37" t="s">
        <v>75</v>
      </c>
      <c r="C22" s="26" t="s">
        <v>142</v>
      </c>
      <c r="D22" s="22" t="s">
        <v>40</v>
      </c>
      <c r="E22" s="23">
        <v>1003</v>
      </c>
      <c r="F22" s="22" t="s">
        <v>149</v>
      </c>
      <c r="G22" s="23" t="s">
        <v>27</v>
      </c>
      <c r="H22" s="28">
        <v>693.2</v>
      </c>
      <c r="I22" s="28">
        <v>693.2</v>
      </c>
      <c r="J22" s="28">
        <v>693.2</v>
      </c>
      <c r="K22" s="29">
        <f t="shared" si="0"/>
        <v>2079.6000000000004</v>
      </c>
      <c r="L22" s="24" t="s">
        <v>28</v>
      </c>
    </row>
    <row r="23" spans="1:13" s="7" customFormat="1" ht="195" customHeight="1">
      <c r="A23" s="22" t="s">
        <v>133</v>
      </c>
      <c r="B23" s="38" t="s">
        <v>63</v>
      </c>
      <c r="C23" s="26" t="s">
        <v>142</v>
      </c>
      <c r="D23" s="22" t="s">
        <v>40</v>
      </c>
      <c r="E23" s="22" t="s">
        <v>41</v>
      </c>
      <c r="F23" s="23" t="s">
        <v>150</v>
      </c>
      <c r="G23" s="23" t="s">
        <v>27</v>
      </c>
      <c r="H23" s="28">
        <f>13380.53+101.56-30.42-146.18-1422.37</f>
        <v>11883.119999999999</v>
      </c>
      <c r="I23" s="28">
        <v>13380.53</v>
      </c>
      <c r="J23" s="28">
        <v>13380.53</v>
      </c>
      <c r="K23" s="29">
        <f t="shared" si="0"/>
        <v>38644.18</v>
      </c>
      <c r="L23" s="24" t="s">
        <v>90</v>
      </c>
      <c r="M23" s="7" t="s">
        <v>26</v>
      </c>
    </row>
    <row r="24" spans="1:12" s="7" customFormat="1" ht="215.25" customHeight="1">
      <c r="A24" s="22" t="s">
        <v>132</v>
      </c>
      <c r="B24" s="37" t="s">
        <v>67</v>
      </c>
      <c r="C24" s="26" t="s">
        <v>142</v>
      </c>
      <c r="D24" s="22" t="s">
        <v>40</v>
      </c>
      <c r="E24" s="22" t="s">
        <v>41</v>
      </c>
      <c r="F24" s="23" t="s">
        <v>47</v>
      </c>
      <c r="G24" s="23" t="s">
        <v>27</v>
      </c>
      <c r="H24" s="28">
        <f>1054.42+1422.37</f>
        <v>2476.79</v>
      </c>
      <c r="I24" s="28">
        <v>0</v>
      </c>
      <c r="J24" s="28">
        <v>0</v>
      </c>
      <c r="K24" s="29">
        <f t="shared" si="0"/>
        <v>2476.79</v>
      </c>
      <c r="L24" s="24" t="s">
        <v>90</v>
      </c>
    </row>
    <row r="25" spans="1:12" s="7" customFormat="1" ht="215.25" customHeight="1">
      <c r="A25" s="22" t="s">
        <v>133</v>
      </c>
      <c r="B25" s="37" t="s">
        <v>67</v>
      </c>
      <c r="C25" s="26" t="s">
        <v>142</v>
      </c>
      <c r="D25" s="22" t="s">
        <v>40</v>
      </c>
      <c r="E25" s="22" t="s">
        <v>41</v>
      </c>
      <c r="F25" s="23" t="s">
        <v>224</v>
      </c>
      <c r="G25" s="23" t="s">
        <v>27</v>
      </c>
      <c r="H25" s="28">
        <f>323.34+480.58+1060.51</f>
        <v>1864.4299999999998</v>
      </c>
      <c r="I25" s="28"/>
      <c r="J25" s="28"/>
      <c r="K25" s="29">
        <f t="shared" si="0"/>
        <v>1864.4299999999998</v>
      </c>
      <c r="L25" s="24" t="s">
        <v>90</v>
      </c>
    </row>
    <row r="26" spans="1:12" s="7" customFormat="1" ht="215.25" customHeight="1">
      <c r="A26" s="22" t="s">
        <v>134</v>
      </c>
      <c r="B26" s="37" t="s">
        <v>64</v>
      </c>
      <c r="C26" s="26" t="s">
        <v>142</v>
      </c>
      <c r="D26" s="22" t="s">
        <v>178</v>
      </c>
      <c r="E26" s="23">
        <v>1004</v>
      </c>
      <c r="F26" s="22" t="s">
        <v>151</v>
      </c>
      <c r="G26" s="23" t="s">
        <v>46</v>
      </c>
      <c r="H26" s="28">
        <v>5931.5</v>
      </c>
      <c r="I26" s="28">
        <v>5931.5</v>
      </c>
      <c r="J26" s="28">
        <v>5931.5</v>
      </c>
      <c r="K26" s="29">
        <f t="shared" si="0"/>
        <v>17794.5</v>
      </c>
      <c r="L26" s="24" t="s">
        <v>83</v>
      </c>
    </row>
    <row r="27" spans="1:12" s="7" customFormat="1" ht="171.75" customHeight="1">
      <c r="A27" s="22" t="s">
        <v>225</v>
      </c>
      <c r="B27" s="39" t="s">
        <v>120</v>
      </c>
      <c r="C27" s="26" t="s">
        <v>142</v>
      </c>
      <c r="D27" s="40" t="s">
        <v>40</v>
      </c>
      <c r="E27" s="23"/>
      <c r="F27" s="23"/>
      <c r="G27" s="23"/>
      <c r="H27" s="23">
        <f>23008.1+461.98+115.25+61.65+5.46</f>
        <v>23652.44</v>
      </c>
      <c r="I27" s="23">
        <v>23008.1</v>
      </c>
      <c r="J27" s="23">
        <v>23008.1</v>
      </c>
      <c r="K27" s="29">
        <f t="shared" si="0"/>
        <v>69668.63999999998</v>
      </c>
      <c r="L27" s="24" t="s">
        <v>84</v>
      </c>
    </row>
    <row r="28" spans="1:12" s="3" customFormat="1" ht="24.75" customHeight="1">
      <c r="A28" s="128" t="s">
        <v>20</v>
      </c>
      <c r="B28" s="129"/>
      <c r="C28" s="129"/>
      <c r="D28" s="41"/>
      <c r="E28" s="42"/>
      <c r="F28" s="42"/>
      <c r="G28" s="42"/>
      <c r="H28" s="29">
        <f>SUM(H16:H27)</f>
        <v>310712.36</v>
      </c>
      <c r="I28" s="29">
        <f>SUM(I16:I27)</f>
        <v>299512.95</v>
      </c>
      <c r="J28" s="29">
        <f>SUM(J16:J27)</f>
        <v>299512.95</v>
      </c>
      <c r="K28" s="29">
        <f>SUM(K16:K27)</f>
        <v>909738.2600000001</v>
      </c>
      <c r="L28" s="42"/>
    </row>
    <row r="29" spans="1:13" ht="25.5" customHeight="1">
      <c r="A29" s="125" t="s">
        <v>177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7"/>
      <c r="M29" s="17"/>
    </row>
    <row r="30" spans="1:12" ht="240" customHeight="1">
      <c r="A30" s="22" t="s">
        <v>91</v>
      </c>
      <c r="B30" s="43" t="s">
        <v>65</v>
      </c>
      <c r="C30" s="26" t="s">
        <v>142</v>
      </c>
      <c r="D30" s="22" t="s">
        <v>40</v>
      </c>
      <c r="E30" s="44" t="s">
        <v>42</v>
      </c>
      <c r="F30" s="44" t="s">
        <v>152</v>
      </c>
      <c r="G30" s="23" t="s">
        <v>27</v>
      </c>
      <c r="H30" s="45">
        <f>100-35.62</f>
        <v>64.38</v>
      </c>
      <c r="I30" s="45">
        <v>100</v>
      </c>
      <c r="J30" s="45">
        <v>100</v>
      </c>
      <c r="K30" s="46">
        <f>SUM(H30:J30)</f>
        <v>264.38</v>
      </c>
      <c r="L30" s="43" t="s">
        <v>138</v>
      </c>
    </row>
    <row r="31" spans="1:12" ht="21" customHeight="1">
      <c r="A31" s="47"/>
      <c r="B31" s="48" t="s">
        <v>21</v>
      </c>
      <c r="C31" s="48"/>
      <c r="D31" s="49"/>
      <c r="E31" s="49"/>
      <c r="F31" s="49"/>
      <c r="G31" s="49"/>
      <c r="H31" s="46">
        <f>SUM(H30:H30)</f>
        <v>64.38</v>
      </c>
      <c r="I31" s="46">
        <f>SUM(I30:I30)</f>
        <v>100</v>
      </c>
      <c r="J31" s="46">
        <f>SUM(J30:J30)</f>
        <v>100</v>
      </c>
      <c r="K31" s="46">
        <f>SUM(K30:K30)</f>
        <v>264.38</v>
      </c>
      <c r="L31" s="49"/>
    </row>
    <row r="32" spans="1:15" ht="43.5" customHeight="1">
      <c r="A32" s="105" t="s">
        <v>22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7"/>
      <c r="M32" s="5"/>
      <c r="N32" s="5"/>
      <c r="O32" s="5"/>
    </row>
    <row r="33" spans="1:12" ht="195" customHeight="1">
      <c r="A33" s="22" t="s">
        <v>92</v>
      </c>
      <c r="B33" s="43" t="s">
        <v>125</v>
      </c>
      <c r="C33" s="26" t="s">
        <v>142</v>
      </c>
      <c r="D33" s="22" t="s">
        <v>40</v>
      </c>
      <c r="E33" s="50" t="s">
        <v>41</v>
      </c>
      <c r="F33" s="50"/>
      <c r="G33" s="23" t="s">
        <v>27</v>
      </c>
      <c r="H33" s="51"/>
      <c r="I33" s="51"/>
      <c r="J33" s="51"/>
      <c r="K33" s="52">
        <f>SUM(H33:I33)</f>
        <v>0</v>
      </c>
      <c r="L33" s="43" t="s">
        <v>233</v>
      </c>
    </row>
    <row r="34" spans="1:12" ht="204" customHeight="1">
      <c r="A34" s="22" t="s">
        <v>93</v>
      </c>
      <c r="B34" s="43" t="s">
        <v>126</v>
      </c>
      <c r="C34" s="26" t="s">
        <v>142</v>
      </c>
      <c r="D34" s="22" t="s">
        <v>40</v>
      </c>
      <c r="E34" s="50" t="s">
        <v>43</v>
      </c>
      <c r="F34" s="50"/>
      <c r="G34" s="23" t="s">
        <v>27</v>
      </c>
      <c r="H34" s="51"/>
      <c r="I34" s="51"/>
      <c r="J34" s="51"/>
      <c r="K34" s="52">
        <f>SUM(H34:I34)</f>
        <v>0</v>
      </c>
      <c r="L34" s="43" t="s">
        <v>233</v>
      </c>
    </row>
    <row r="35" spans="1:12" ht="21" customHeight="1">
      <c r="A35" s="53"/>
      <c r="B35" s="42" t="s">
        <v>15</v>
      </c>
      <c r="C35" s="42"/>
      <c r="D35" s="42"/>
      <c r="E35" s="49"/>
      <c r="F35" s="54"/>
      <c r="G35" s="54"/>
      <c r="H35" s="29">
        <f>SUM(H33:H34)</f>
        <v>0</v>
      </c>
      <c r="I35" s="29">
        <f>SUM(I33:I34)</f>
        <v>0</v>
      </c>
      <c r="J35" s="29">
        <f>SUM(J33:J34)</f>
        <v>0</v>
      </c>
      <c r="K35" s="29">
        <f>SUM(K33:K34)</f>
        <v>0</v>
      </c>
      <c r="L35" s="29">
        <f>SUM(L33:L34)</f>
        <v>0</v>
      </c>
    </row>
    <row r="36" spans="1:13" s="1" customFormat="1" ht="59.25" customHeight="1">
      <c r="A36" s="130" t="s">
        <v>85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2"/>
      <c r="M36" s="4"/>
    </row>
    <row r="37" spans="1:13" s="1" customFormat="1" ht="222.75" customHeight="1">
      <c r="A37" s="55" t="s">
        <v>94</v>
      </c>
      <c r="B37" s="43" t="s">
        <v>1</v>
      </c>
      <c r="C37" s="26" t="s">
        <v>142</v>
      </c>
      <c r="D37" s="40" t="s">
        <v>40</v>
      </c>
      <c r="E37" s="43"/>
      <c r="F37" s="43"/>
      <c r="G37" s="43"/>
      <c r="H37" s="56"/>
      <c r="I37" s="56"/>
      <c r="J37" s="56"/>
      <c r="K37" s="54">
        <f>SUM(H37:I37)</f>
        <v>0</v>
      </c>
      <c r="L37" s="43" t="s">
        <v>234</v>
      </c>
      <c r="M37" s="2"/>
    </row>
    <row r="38" spans="1:13" s="1" customFormat="1" ht="80.25" customHeight="1">
      <c r="A38" s="55" t="s">
        <v>95</v>
      </c>
      <c r="B38" s="43" t="s">
        <v>13</v>
      </c>
      <c r="C38" s="26" t="s">
        <v>142</v>
      </c>
      <c r="D38" s="40" t="s">
        <v>40</v>
      </c>
      <c r="E38" s="43"/>
      <c r="F38" s="43"/>
      <c r="G38" s="43"/>
      <c r="H38" s="56"/>
      <c r="I38" s="56"/>
      <c r="J38" s="56"/>
      <c r="K38" s="54">
        <f>SUM(H38:I38)</f>
        <v>0</v>
      </c>
      <c r="L38" s="43" t="s">
        <v>14</v>
      </c>
      <c r="M38" s="2"/>
    </row>
    <row r="39" spans="1:13" s="1" customFormat="1" ht="25.5" customHeight="1">
      <c r="A39" s="57"/>
      <c r="B39" s="49" t="s">
        <v>11</v>
      </c>
      <c r="C39" s="49"/>
      <c r="D39" s="42"/>
      <c r="E39" s="49"/>
      <c r="F39" s="49"/>
      <c r="G39" s="49"/>
      <c r="H39" s="29">
        <f>SUM(H37:H38)</f>
        <v>0</v>
      </c>
      <c r="I39" s="29">
        <f>SUM(I37:I38)</f>
        <v>0</v>
      </c>
      <c r="J39" s="29"/>
      <c r="K39" s="29">
        <f>SUM(K37:K38)</f>
        <v>0</v>
      </c>
      <c r="L39" s="49"/>
      <c r="M39" s="2"/>
    </row>
    <row r="40" spans="1:13" s="1" customFormat="1" ht="36" customHeight="1">
      <c r="A40" s="133" t="s">
        <v>23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5"/>
      <c r="M40" s="2"/>
    </row>
    <row r="41" spans="1:13" s="9" customFormat="1" ht="409.5" customHeight="1">
      <c r="A41" s="58" t="s">
        <v>12</v>
      </c>
      <c r="B41" s="25" t="s">
        <v>130</v>
      </c>
      <c r="C41" s="26" t="s">
        <v>142</v>
      </c>
      <c r="D41" s="58" t="s">
        <v>40</v>
      </c>
      <c r="E41" s="58" t="s">
        <v>43</v>
      </c>
      <c r="F41" s="59" t="s">
        <v>181</v>
      </c>
      <c r="G41" s="23" t="s">
        <v>27</v>
      </c>
      <c r="H41" s="60">
        <f>180644.2+19575.3+6767+693.6+1535.3-20268.9+4026.5</f>
        <v>192973</v>
      </c>
      <c r="I41" s="60">
        <f>180644.2</f>
        <v>180644.2</v>
      </c>
      <c r="J41" s="60">
        <f>180644.2</f>
        <v>180644.2</v>
      </c>
      <c r="K41" s="61">
        <f>SUM(H41:J41)</f>
        <v>554261.4</v>
      </c>
      <c r="L41" s="62" t="s">
        <v>235</v>
      </c>
      <c r="M41" s="8"/>
    </row>
    <row r="42" spans="1:13" s="9" customFormat="1" ht="370.5" customHeight="1">
      <c r="A42" s="58" t="s">
        <v>96</v>
      </c>
      <c r="B42" s="63" t="s">
        <v>179</v>
      </c>
      <c r="C42" s="26" t="s">
        <v>142</v>
      </c>
      <c r="D42" s="58" t="s">
        <v>40</v>
      </c>
      <c r="E42" s="58" t="s">
        <v>43</v>
      </c>
      <c r="F42" s="59" t="s">
        <v>180</v>
      </c>
      <c r="G42" s="23" t="s">
        <v>27</v>
      </c>
      <c r="H42" s="60">
        <v>20268.9</v>
      </c>
      <c r="I42" s="60">
        <v>19575.3</v>
      </c>
      <c r="J42" s="60">
        <v>19575.3</v>
      </c>
      <c r="K42" s="61">
        <f>SUM(H42:J42)</f>
        <v>59419.5</v>
      </c>
      <c r="L42" s="62" t="s">
        <v>139</v>
      </c>
      <c r="M42" s="8"/>
    </row>
    <row r="43" spans="1:13" s="9" customFormat="1" ht="285.75" customHeight="1">
      <c r="A43" s="58" t="s">
        <v>97</v>
      </c>
      <c r="B43" s="64" t="s">
        <v>58</v>
      </c>
      <c r="C43" s="26" t="s">
        <v>142</v>
      </c>
      <c r="D43" s="58" t="s">
        <v>40</v>
      </c>
      <c r="E43" s="58" t="s">
        <v>43</v>
      </c>
      <c r="F43" s="59" t="s">
        <v>183</v>
      </c>
      <c r="G43" s="23" t="s">
        <v>57</v>
      </c>
      <c r="H43" s="60">
        <f>39328.96+848.42-1223.9-311.66+619.41-848.42+30.3+195.32+166.73+371.94+376.87+104.19+68.8-2+98.6-176.79</f>
        <v>39646.77000000001</v>
      </c>
      <c r="I43" s="60">
        <f>39328.96</f>
        <v>39328.96</v>
      </c>
      <c r="J43" s="60">
        <f>39328.96</f>
        <v>39328.96</v>
      </c>
      <c r="K43" s="61">
        <f aca="true" t="shared" si="1" ref="K43:K58">SUM(H43:J43)</f>
        <v>118304.69</v>
      </c>
      <c r="L43" s="62" t="s">
        <v>236</v>
      </c>
      <c r="M43" s="8"/>
    </row>
    <row r="44" spans="1:13" s="9" customFormat="1" ht="146.25" customHeight="1">
      <c r="A44" s="58" t="s">
        <v>98</v>
      </c>
      <c r="B44" s="65" t="s">
        <v>172</v>
      </c>
      <c r="C44" s="26" t="s">
        <v>142</v>
      </c>
      <c r="D44" s="58" t="s">
        <v>40</v>
      </c>
      <c r="E44" s="58" t="s">
        <v>43</v>
      </c>
      <c r="F44" s="59" t="s">
        <v>182</v>
      </c>
      <c r="G44" s="23" t="s">
        <v>57</v>
      </c>
      <c r="H44" s="60">
        <f>848.41+176.79</f>
        <v>1025.2</v>
      </c>
      <c r="I44" s="60"/>
      <c r="J44" s="60"/>
      <c r="K44" s="61">
        <f t="shared" si="1"/>
        <v>1025.2</v>
      </c>
      <c r="L44" s="62"/>
      <c r="M44" s="8"/>
    </row>
    <row r="45" spans="1:13" s="9" customFormat="1" ht="54.75" customHeight="1">
      <c r="A45" s="58" t="s">
        <v>99</v>
      </c>
      <c r="B45" s="66" t="s">
        <v>143</v>
      </c>
      <c r="C45" s="26" t="s">
        <v>142</v>
      </c>
      <c r="D45" s="58" t="s">
        <v>40</v>
      </c>
      <c r="E45" s="58" t="s">
        <v>43</v>
      </c>
      <c r="F45" s="59" t="s">
        <v>74</v>
      </c>
      <c r="G45" s="23" t="s">
        <v>57</v>
      </c>
      <c r="H45" s="60">
        <v>1701.7</v>
      </c>
      <c r="I45" s="60">
        <v>1701.7</v>
      </c>
      <c r="J45" s="60">
        <v>1701.7</v>
      </c>
      <c r="K45" s="61">
        <f t="shared" si="1"/>
        <v>5105.1</v>
      </c>
      <c r="L45" s="62"/>
      <c r="M45" s="8"/>
    </row>
    <row r="46" spans="1:13" s="9" customFormat="1" ht="271.5" customHeight="1">
      <c r="A46" s="58" t="s">
        <v>100</v>
      </c>
      <c r="B46" s="36" t="s">
        <v>62</v>
      </c>
      <c r="C46" s="26" t="s">
        <v>142</v>
      </c>
      <c r="D46" s="58" t="s">
        <v>40</v>
      </c>
      <c r="E46" s="59" t="s">
        <v>76</v>
      </c>
      <c r="F46" s="59" t="s">
        <v>153</v>
      </c>
      <c r="G46" s="65" t="s">
        <v>57</v>
      </c>
      <c r="H46" s="60">
        <v>5775.1</v>
      </c>
      <c r="I46" s="60">
        <v>5775.1</v>
      </c>
      <c r="J46" s="60">
        <v>5775.1</v>
      </c>
      <c r="K46" s="61">
        <f t="shared" si="1"/>
        <v>17325.300000000003</v>
      </c>
      <c r="L46" s="62" t="s">
        <v>236</v>
      </c>
      <c r="M46" s="8"/>
    </row>
    <row r="47" spans="1:24" s="11" customFormat="1" ht="263.25" customHeight="1">
      <c r="A47" s="55" t="s">
        <v>184</v>
      </c>
      <c r="B47" s="67" t="s">
        <v>66</v>
      </c>
      <c r="C47" s="26" t="s">
        <v>142</v>
      </c>
      <c r="D47" s="58" t="s">
        <v>40</v>
      </c>
      <c r="E47" s="68">
        <v>702</v>
      </c>
      <c r="F47" s="44" t="s">
        <v>154</v>
      </c>
      <c r="G47" s="23" t="s">
        <v>128</v>
      </c>
      <c r="H47" s="69">
        <v>13401.1</v>
      </c>
      <c r="I47" s="69">
        <v>13401.1</v>
      </c>
      <c r="J47" s="69">
        <v>13401.1</v>
      </c>
      <c r="K47" s="61">
        <f t="shared" si="1"/>
        <v>40203.3</v>
      </c>
      <c r="L47" s="43" t="s">
        <v>237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12" s="7" customFormat="1" ht="192" customHeight="1">
      <c r="A48" s="22" t="s">
        <v>185</v>
      </c>
      <c r="B48" s="38" t="s">
        <v>63</v>
      </c>
      <c r="C48" s="26" t="s">
        <v>142</v>
      </c>
      <c r="D48" s="58" t="s">
        <v>40</v>
      </c>
      <c r="E48" s="58" t="s">
        <v>43</v>
      </c>
      <c r="F48" s="23" t="s">
        <v>155</v>
      </c>
      <c r="G48" s="23" t="s">
        <v>27</v>
      </c>
      <c r="H48" s="28">
        <f>16228.33-510.8-1627-46.81</f>
        <v>14043.720000000001</v>
      </c>
      <c r="I48" s="28">
        <v>16228.33</v>
      </c>
      <c r="J48" s="28">
        <v>16228.33</v>
      </c>
      <c r="K48" s="61">
        <f t="shared" si="1"/>
        <v>46500.380000000005</v>
      </c>
      <c r="L48" s="24" t="s">
        <v>50</v>
      </c>
    </row>
    <row r="49" spans="1:12" s="7" customFormat="1" ht="192" customHeight="1">
      <c r="A49" s="22" t="s">
        <v>166</v>
      </c>
      <c r="B49" s="38" t="s">
        <v>63</v>
      </c>
      <c r="C49" s="26" t="s">
        <v>142</v>
      </c>
      <c r="D49" s="58" t="s">
        <v>40</v>
      </c>
      <c r="E49" s="58" t="s">
        <v>43</v>
      </c>
      <c r="F49" s="23" t="s">
        <v>165</v>
      </c>
      <c r="G49" s="23" t="s">
        <v>27</v>
      </c>
      <c r="H49" s="28">
        <f>446.95-239.88-207.07</f>
        <v>0</v>
      </c>
      <c r="I49" s="28">
        <v>0</v>
      </c>
      <c r="J49" s="28">
        <v>0</v>
      </c>
      <c r="K49" s="61">
        <f>SUM(H49:J49)</f>
        <v>0</v>
      </c>
      <c r="L49" s="24" t="s">
        <v>50</v>
      </c>
    </row>
    <row r="50" spans="1:12" s="7" customFormat="1" ht="213.75" customHeight="1">
      <c r="A50" s="22" t="s">
        <v>167</v>
      </c>
      <c r="B50" s="37" t="s">
        <v>67</v>
      </c>
      <c r="C50" s="26" t="s">
        <v>142</v>
      </c>
      <c r="D50" s="58" t="s">
        <v>40</v>
      </c>
      <c r="E50" s="58" t="s">
        <v>43</v>
      </c>
      <c r="F50" s="23" t="s">
        <v>48</v>
      </c>
      <c r="G50" s="23" t="s">
        <v>27</v>
      </c>
      <c r="H50" s="28">
        <f>1223.9-22.05+1587.24</f>
        <v>2789.09</v>
      </c>
      <c r="I50" s="28">
        <v>0</v>
      </c>
      <c r="J50" s="70">
        <v>0</v>
      </c>
      <c r="K50" s="61">
        <f t="shared" si="1"/>
        <v>2789.09</v>
      </c>
      <c r="L50" s="24" t="s">
        <v>50</v>
      </c>
    </row>
    <row r="51" spans="1:12" s="7" customFormat="1" ht="213.75" customHeight="1">
      <c r="A51" s="22" t="s">
        <v>168</v>
      </c>
      <c r="B51" s="37" t="s">
        <v>67</v>
      </c>
      <c r="C51" s="26" t="s">
        <v>142</v>
      </c>
      <c r="D51" s="58" t="s">
        <v>40</v>
      </c>
      <c r="E51" s="58" t="s">
        <v>43</v>
      </c>
      <c r="F51" s="23" t="s">
        <v>226</v>
      </c>
      <c r="G51" s="23" t="s">
        <v>27</v>
      </c>
      <c r="H51" s="28">
        <f>363.73+540.6+1186.47</f>
        <v>2090.8</v>
      </c>
      <c r="I51" s="28">
        <v>0</v>
      </c>
      <c r="J51" s="70">
        <v>0</v>
      </c>
      <c r="K51" s="61">
        <f>SUM(H51:J51)</f>
        <v>2090.8</v>
      </c>
      <c r="L51" s="24" t="s">
        <v>50</v>
      </c>
    </row>
    <row r="52" spans="1:12" s="7" customFormat="1" ht="118.5" customHeight="1">
      <c r="A52" s="22" t="s">
        <v>169</v>
      </c>
      <c r="B52" s="37" t="s">
        <v>223</v>
      </c>
      <c r="C52" s="26" t="s">
        <v>142</v>
      </c>
      <c r="D52" s="58" t="s">
        <v>40</v>
      </c>
      <c r="E52" s="58" t="s">
        <v>43</v>
      </c>
      <c r="F52" s="23" t="s">
        <v>221</v>
      </c>
      <c r="G52" s="23" t="s">
        <v>27</v>
      </c>
      <c r="H52" s="28">
        <v>30.42</v>
      </c>
      <c r="I52" s="28">
        <v>0</v>
      </c>
      <c r="J52" s="70">
        <v>0</v>
      </c>
      <c r="K52" s="61">
        <f>SUM(H52:J52)</f>
        <v>30.42</v>
      </c>
      <c r="L52" s="24"/>
    </row>
    <row r="53" spans="1:12" s="3" customFormat="1" ht="128.25" customHeight="1">
      <c r="A53" s="22" t="s">
        <v>170</v>
      </c>
      <c r="B53" s="23" t="s">
        <v>121</v>
      </c>
      <c r="C53" s="26" t="s">
        <v>142</v>
      </c>
      <c r="D53" s="23"/>
      <c r="E53" s="23"/>
      <c r="F53" s="23"/>
      <c r="G53" s="23"/>
      <c r="H53" s="28">
        <f>17908.91+0.1+695.62+491.13+612.46+200-712.18+1000+536</f>
        <v>20732.039999999997</v>
      </c>
      <c r="I53" s="28">
        <f>17908.91+0.1+695.62</f>
        <v>18604.629999999997</v>
      </c>
      <c r="J53" s="70">
        <v>18604.63</v>
      </c>
      <c r="K53" s="61">
        <f t="shared" si="1"/>
        <v>57941.3</v>
      </c>
      <c r="L53" s="24"/>
    </row>
    <row r="54" spans="1:12" s="7" customFormat="1" ht="274.5" customHeight="1">
      <c r="A54" s="40" t="s">
        <v>186</v>
      </c>
      <c r="B54" s="71" t="s">
        <v>216</v>
      </c>
      <c r="C54" s="26" t="s">
        <v>142</v>
      </c>
      <c r="D54" s="58" t="s">
        <v>40</v>
      </c>
      <c r="E54" s="44" t="s">
        <v>217</v>
      </c>
      <c r="F54" s="44" t="s">
        <v>54</v>
      </c>
      <c r="G54" s="23" t="s">
        <v>53</v>
      </c>
      <c r="H54" s="60">
        <v>227.4</v>
      </c>
      <c r="I54" s="60">
        <v>0</v>
      </c>
      <c r="J54" s="60">
        <v>0</v>
      </c>
      <c r="K54" s="61">
        <f t="shared" si="1"/>
        <v>227.4</v>
      </c>
      <c r="L54" s="62" t="s">
        <v>219</v>
      </c>
    </row>
    <row r="55" spans="1:12" s="7" customFormat="1" ht="276.75" customHeight="1">
      <c r="A55" s="40" t="s">
        <v>187</v>
      </c>
      <c r="B55" s="71" t="s">
        <v>68</v>
      </c>
      <c r="C55" s="26" t="s">
        <v>142</v>
      </c>
      <c r="D55" s="58" t="s">
        <v>40</v>
      </c>
      <c r="E55" s="44" t="s">
        <v>209</v>
      </c>
      <c r="F55" s="44" t="s">
        <v>52</v>
      </c>
      <c r="G55" s="23" t="s">
        <v>53</v>
      </c>
      <c r="H55" s="60">
        <v>4</v>
      </c>
      <c r="I55" s="60">
        <v>0</v>
      </c>
      <c r="J55" s="60">
        <v>0</v>
      </c>
      <c r="K55" s="61">
        <f t="shared" si="1"/>
        <v>4</v>
      </c>
      <c r="L55" s="62" t="s">
        <v>220</v>
      </c>
    </row>
    <row r="56" spans="1:12" s="7" customFormat="1" ht="245.25" customHeight="1">
      <c r="A56" s="55" t="s">
        <v>211</v>
      </c>
      <c r="B56" s="25" t="s">
        <v>214</v>
      </c>
      <c r="C56" s="26" t="s">
        <v>142</v>
      </c>
      <c r="D56" s="22" t="s">
        <v>40</v>
      </c>
      <c r="E56" s="50" t="s">
        <v>208</v>
      </c>
      <c r="F56" s="50" t="s">
        <v>212</v>
      </c>
      <c r="G56" s="23" t="s">
        <v>27</v>
      </c>
      <c r="H56" s="56">
        <v>1000</v>
      </c>
      <c r="I56" s="56"/>
      <c r="J56" s="72"/>
      <c r="K56" s="61">
        <f t="shared" si="1"/>
        <v>1000</v>
      </c>
      <c r="L56" s="62" t="s">
        <v>220</v>
      </c>
    </row>
    <row r="57" spans="1:12" s="7" customFormat="1" ht="245.25" customHeight="1">
      <c r="A57" s="55" t="s">
        <v>222</v>
      </c>
      <c r="B57" s="25" t="s">
        <v>215</v>
      </c>
      <c r="C57" s="26" t="s">
        <v>142</v>
      </c>
      <c r="D57" s="22" t="s">
        <v>40</v>
      </c>
      <c r="E57" s="50" t="s">
        <v>208</v>
      </c>
      <c r="F57" s="50" t="s">
        <v>213</v>
      </c>
      <c r="G57" s="23" t="s">
        <v>27</v>
      </c>
      <c r="H57" s="56">
        <v>10</v>
      </c>
      <c r="I57" s="56"/>
      <c r="J57" s="72"/>
      <c r="K57" s="61">
        <f>SUM(H57:J57)</f>
        <v>10</v>
      </c>
      <c r="L57" s="44"/>
    </row>
    <row r="58" spans="1:12" s="7" customFormat="1" ht="204.75" customHeight="1">
      <c r="A58" s="55" t="s">
        <v>227</v>
      </c>
      <c r="B58" s="73" t="s">
        <v>71</v>
      </c>
      <c r="C58" s="26" t="s">
        <v>142</v>
      </c>
      <c r="D58" s="22" t="s">
        <v>40</v>
      </c>
      <c r="E58" s="50" t="s">
        <v>72</v>
      </c>
      <c r="F58" s="50" t="s">
        <v>73</v>
      </c>
      <c r="G58" s="23" t="s">
        <v>27</v>
      </c>
      <c r="H58" s="56"/>
      <c r="I58" s="56"/>
      <c r="J58" s="72"/>
      <c r="K58" s="61">
        <f t="shared" si="1"/>
        <v>0</v>
      </c>
      <c r="L58" s="44"/>
    </row>
    <row r="59" spans="1:12" ht="18.75" customHeight="1">
      <c r="A59" s="136" t="s">
        <v>16</v>
      </c>
      <c r="B59" s="137"/>
      <c r="C59" s="74"/>
      <c r="D59" s="74"/>
      <c r="E59" s="74"/>
      <c r="F59" s="74"/>
      <c r="G59" s="75"/>
      <c r="H59" s="76">
        <f>SUM(H41:H58)</f>
        <v>315719.24</v>
      </c>
      <c r="I59" s="76">
        <f>SUM(I41:I58)</f>
        <v>295259.32</v>
      </c>
      <c r="J59" s="76">
        <f>SUM(J41:J58)</f>
        <v>295259.32</v>
      </c>
      <c r="K59" s="76">
        <f>SUM(K41:K58)</f>
        <v>906237.8800000002</v>
      </c>
      <c r="L59" s="76">
        <f>SUM(L41:L55)</f>
        <v>0</v>
      </c>
    </row>
    <row r="60" spans="1:12" ht="42" customHeight="1">
      <c r="A60" s="138" t="s">
        <v>24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40"/>
    </row>
    <row r="61" spans="1:13" s="9" customFormat="1" ht="166.5" customHeight="1">
      <c r="A61" s="40" t="s">
        <v>25</v>
      </c>
      <c r="B61" s="77" t="s">
        <v>59</v>
      </c>
      <c r="C61" s="26" t="s">
        <v>142</v>
      </c>
      <c r="D61" s="58" t="s">
        <v>40</v>
      </c>
      <c r="E61" s="59" t="s">
        <v>191</v>
      </c>
      <c r="F61" s="59" t="s">
        <v>190</v>
      </c>
      <c r="G61" s="23" t="s">
        <v>27</v>
      </c>
      <c r="H61" s="78">
        <f>16538.58+25.9+641.56+100.37-121.45-55.21+179.91-48.41-5715.08-380.63+74.22+27.94-781.21-25.9+6+8+44.65+58.14+35+427.47-195.3</f>
        <v>10844.550000000005</v>
      </c>
      <c r="I61" s="78">
        <f>16528.58</f>
        <v>16528.58</v>
      </c>
      <c r="J61" s="78">
        <f>16528.58</f>
        <v>16528.58</v>
      </c>
      <c r="K61" s="79">
        <f>SUM(H61:J61)</f>
        <v>43901.71000000001</v>
      </c>
      <c r="L61" s="80" t="s">
        <v>140</v>
      </c>
      <c r="M61" s="8"/>
    </row>
    <row r="62" spans="1:13" s="9" customFormat="1" ht="166.5" customHeight="1">
      <c r="A62" s="40" t="s">
        <v>101</v>
      </c>
      <c r="B62" s="65" t="s">
        <v>172</v>
      </c>
      <c r="C62" s="26" t="s">
        <v>142</v>
      </c>
      <c r="D62" s="58" t="s">
        <v>40</v>
      </c>
      <c r="E62" s="59" t="s">
        <v>191</v>
      </c>
      <c r="F62" s="59" t="s">
        <v>182</v>
      </c>
      <c r="G62" s="23" t="s">
        <v>188</v>
      </c>
      <c r="H62" s="78">
        <v>541.22</v>
      </c>
      <c r="I62" s="78"/>
      <c r="J62" s="78"/>
      <c r="K62" s="79">
        <f>SUM(H62:J62)</f>
        <v>541.22</v>
      </c>
      <c r="L62" s="80" t="s">
        <v>140</v>
      </c>
      <c r="M62" s="8"/>
    </row>
    <row r="63" spans="1:13" s="9" customFormat="1" ht="166.5" customHeight="1">
      <c r="A63" s="40" t="s">
        <v>238</v>
      </c>
      <c r="B63" s="36"/>
      <c r="C63" s="26" t="s">
        <v>142</v>
      </c>
      <c r="D63" s="58" t="s">
        <v>40</v>
      </c>
      <c r="E63" s="59" t="s">
        <v>115</v>
      </c>
      <c r="F63" s="59" t="s">
        <v>189</v>
      </c>
      <c r="G63" s="23" t="s">
        <v>27</v>
      </c>
      <c r="H63" s="78">
        <v>25.9</v>
      </c>
      <c r="I63" s="78">
        <v>25.9</v>
      </c>
      <c r="J63" s="78">
        <v>25.9</v>
      </c>
      <c r="K63" s="79">
        <f>SUM(H63:J63)</f>
        <v>77.69999999999999</v>
      </c>
      <c r="L63" s="80" t="s">
        <v>140</v>
      </c>
      <c r="M63" s="8"/>
    </row>
    <row r="64" spans="1:13" s="9" customFormat="1" ht="166.5" customHeight="1">
      <c r="A64" s="40" t="s">
        <v>193</v>
      </c>
      <c r="B64" s="77" t="s">
        <v>59</v>
      </c>
      <c r="C64" s="26" t="s">
        <v>142</v>
      </c>
      <c r="D64" s="58" t="s">
        <v>40</v>
      </c>
      <c r="E64" s="59" t="s">
        <v>115</v>
      </c>
      <c r="F64" s="59" t="s">
        <v>163</v>
      </c>
      <c r="G64" s="23" t="s">
        <v>27</v>
      </c>
      <c r="H64" s="78">
        <f>5715.08-427.47</f>
        <v>5287.61</v>
      </c>
      <c r="I64" s="78">
        <v>0</v>
      </c>
      <c r="J64" s="78">
        <v>0</v>
      </c>
      <c r="K64" s="79">
        <f>SUM(H64:J64)</f>
        <v>5287.61</v>
      </c>
      <c r="L64" s="80" t="s">
        <v>140</v>
      </c>
      <c r="M64" s="8"/>
    </row>
    <row r="65" spans="1:13" s="9" customFormat="1" ht="166.5" customHeight="1">
      <c r="A65" s="40" t="s">
        <v>194</v>
      </c>
      <c r="B65" s="65" t="s">
        <v>172</v>
      </c>
      <c r="C65" s="26" t="s">
        <v>142</v>
      </c>
      <c r="D65" s="58" t="s">
        <v>40</v>
      </c>
      <c r="E65" s="59" t="s">
        <v>191</v>
      </c>
      <c r="F65" s="59" t="s">
        <v>192</v>
      </c>
      <c r="G65" s="23" t="s">
        <v>188</v>
      </c>
      <c r="H65" s="78">
        <v>380.63</v>
      </c>
      <c r="I65" s="78"/>
      <c r="J65" s="78"/>
      <c r="K65" s="79">
        <f>SUM(H65:J65)</f>
        <v>380.63</v>
      </c>
      <c r="L65" s="80" t="s">
        <v>140</v>
      </c>
      <c r="M65" s="8"/>
    </row>
    <row r="66" spans="1:13" s="9" customFormat="1" ht="150" customHeight="1">
      <c r="A66" s="40" t="s">
        <v>195</v>
      </c>
      <c r="B66" s="36" t="s">
        <v>62</v>
      </c>
      <c r="C66" s="26" t="s">
        <v>142</v>
      </c>
      <c r="D66" s="40" t="s">
        <v>40</v>
      </c>
      <c r="E66" s="81" t="s">
        <v>119</v>
      </c>
      <c r="F66" s="81" t="s">
        <v>156</v>
      </c>
      <c r="G66" s="23" t="s">
        <v>27</v>
      </c>
      <c r="H66" s="78">
        <f>4155.53+120-0.01-1926.72-427.47</f>
        <v>1921.3299999999992</v>
      </c>
      <c r="I66" s="78">
        <f>4155.53+120-0.01</f>
        <v>4275.5199999999995</v>
      </c>
      <c r="J66" s="78">
        <f>4155.53+120-0.01</f>
        <v>4275.5199999999995</v>
      </c>
      <c r="K66" s="79">
        <f aca="true" t="shared" si="2" ref="K66:K74">SUM(H66:J66)</f>
        <v>10472.369999999999</v>
      </c>
      <c r="L66" s="80" t="s">
        <v>140</v>
      </c>
      <c r="M66" s="8"/>
    </row>
    <row r="67" spans="1:13" s="9" customFormat="1" ht="150" customHeight="1">
      <c r="A67" s="40" t="s">
        <v>196</v>
      </c>
      <c r="B67" s="36" t="s">
        <v>62</v>
      </c>
      <c r="C67" s="26" t="s">
        <v>142</v>
      </c>
      <c r="D67" s="40" t="s">
        <v>40</v>
      </c>
      <c r="E67" s="81" t="s">
        <v>119</v>
      </c>
      <c r="F67" s="81" t="s">
        <v>164</v>
      </c>
      <c r="G67" s="23" t="s">
        <v>27</v>
      </c>
      <c r="H67" s="78">
        <f>1926.73+427.47</f>
        <v>2354.2</v>
      </c>
      <c r="I67" s="78">
        <v>0</v>
      </c>
      <c r="J67" s="78">
        <v>0</v>
      </c>
      <c r="K67" s="79">
        <f>SUM(H67:J67)</f>
        <v>2354.2</v>
      </c>
      <c r="L67" s="80" t="s">
        <v>140</v>
      </c>
      <c r="M67" s="8"/>
    </row>
    <row r="68" spans="1:12" s="7" customFormat="1" ht="202.5" customHeight="1">
      <c r="A68" s="40" t="s">
        <v>197</v>
      </c>
      <c r="B68" s="37" t="s">
        <v>63</v>
      </c>
      <c r="C68" s="26" t="s">
        <v>142</v>
      </c>
      <c r="D68" s="40" t="s">
        <v>40</v>
      </c>
      <c r="E68" s="81" t="s">
        <v>116</v>
      </c>
      <c r="F68" s="23" t="s">
        <v>157</v>
      </c>
      <c r="G68" s="23" t="s">
        <v>27</v>
      </c>
      <c r="H68" s="28">
        <f>4410.59+195.3-110.32-254.53</f>
        <v>4241.040000000001</v>
      </c>
      <c r="I68" s="28">
        <f>4410.59+10</f>
        <v>4420.59</v>
      </c>
      <c r="J68" s="28">
        <f>4410.59+10</f>
        <v>4420.59</v>
      </c>
      <c r="K68" s="79">
        <f t="shared" si="2"/>
        <v>13082.220000000001</v>
      </c>
      <c r="L68" s="24" t="s">
        <v>51</v>
      </c>
    </row>
    <row r="69" spans="1:12" s="7" customFormat="1" ht="214.5" customHeight="1">
      <c r="A69" s="40" t="s">
        <v>198</v>
      </c>
      <c r="B69" s="37" t="s">
        <v>67</v>
      </c>
      <c r="C69" s="26" t="s">
        <v>142</v>
      </c>
      <c r="D69" s="40" t="s">
        <v>40</v>
      </c>
      <c r="E69" s="81" t="s">
        <v>117</v>
      </c>
      <c r="F69" s="23" t="s">
        <v>49</v>
      </c>
      <c r="G69" s="23" t="s">
        <v>27</v>
      </c>
      <c r="H69" s="28">
        <f>121.45+55.21+44.17+22.05+294.29+46.81</f>
        <v>583.98</v>
      </c>
      <c r="I69" s="28">
        <v>0</v>
      </c>
      <c r="J69" s="70">
        <v>0</v>
      </c>
      <c r="K69" s="79">
        <f t="shared" si="2"/>
        <v>583.98</v>
      </c>
      <c r="L69" s="24" t="s">
        <v>51</v>
      </c>
    </row>
    <row r="70" spans="1:12" s="7" customFormat="1" ht="214.5" customHeight="1">
      <c r="A70" s="40" t="s">
        <v>199</v>
      </c>
      <c r="B70" s="37" t="s">
        <v>67</v>
      </c>
      <c r="C70" s="26" t="s">
        <v>142</v>
      </c>
      <c r="D70" s="40" t="s">
        <v>40</v>
      </c>
      <c r="E70" s="81" t="s">
        <v>117</v>
      </c>
      <c r="F70" s="23" t="s">
        <v>228</v>
      </c>
      <c r="G70" s="23" t="s">
        <v>27</v>
      </c>
      <c r="H70" s="28">
        <f>34.75+13.7+17.12+51.6+20.36+25.45+123.01+44.92+56.16</f>
        <v>387.07000000000005</v>
      </c>
      <c r="I70" s="28">
        <v>0</v>
      </c>
      <c r="J70" s="70">
        <v>0</v>
      </c>
      <c r="K70" s="79">
        <f>SUM(H70:J70)</f>
        <v>387.07000000000005</v>
      </c>
      <c r="L70" s="24" t="s">
        <v>51</v>
      </c>
    </row>
    <row r="71" spans="1:12" s="8" customFormat="1" ht="135" customHeight="1">
      <c r="A71" s="40" t="s">
        <v>200</v>
      </c>
      <c r="B71" s="62" t="s">
        <v>69</v>
      </c>
      <c r="C71" s="26" t="s">
        <v>142</v>
      </c>
      <c r="D71" s="40" t="s">
        <v>40</v>
      </c>
      <c r="E71" s="81" t="s">
        <v>118</v>
      </c>
      <c r="F71" s="23" t="s">
        <v>158</v>
      </c>
      <c r="G71" s="23" t="s">
        <v>27</v>
      </c>
      <c r="H71" s="82">
        <f>48.41</f>
        <v>48.41</v>
      </c>
      <c r="I71" s="82">
        <v>0</v>
      </c>
      <c r="J71" s="82">
        <v>0</v>
      </c>
      <c r="K71" s="79">
        <f t="shared" si="2"/>
        <v>48.41</v>
      </c>
      <c r="L71" s="62" t="s">
        <v>39</v>
      </c>
    </row>
    <row r="72" spans="1:12" ht="231.75" customHeight="1">
      <c r="A72" s="40" t="s">
        <v>201</v>
      </c>
      <c r="B72" s="64" t="s">
        <v>70</v>
      </c>
      <c r="C72" s="26" t="s">
        <v>142</v>
      </c>
      <c r="D72" s="40" t="s">
        <v>40</v>
      </c>
      <c r="E72" s="81" t="s">
        <v>118</v>
      </c>
      <c r="F72" s="27" t="s">
        <v>159</v>
      </c>
      <c r="G72" s="23" t="s">
        <v>27</v>
      </c>
      <c r="H72" s="82">
        <v>1066.2</v>
      </c>
      <c r="I72" s="82">
        <v>1066.2</v>
      </c>
      <c r="J72" s="82">
        <v>1066.2</v>
      </c>
      <c r="K72" s="79">
        <f t="shared" si="2"/>
        <v>3198.6000000000004</v>
      </c>
      <c r="L72" s="62" t="s">
        <v>113</v>
      </c>
    </row>
    <row r="73" spans="1:12" s="8" customFormat="1" ht="126" customHeight="1">
      <c r="A73" s="40" t="s">
        <v>202</v>
      </c>
      <c r="B73" s="64" t="s">
        <v>131</v>
      </c>
      <c r="C73" s="26" t="s">
        <v>142</v>
      </c>
      <c r="D73" s="40" t="s">
        <v>40</v>
      </c>
      <c r="E73" s="81" t="s">
        <v>118</v>
      </c>
      <c r="F73" s="27" t="s">
        <v>146</v>
      </c>
      <c r="G73" s="23" t="s">
        <v>27</v>
      </c>
      <c r="H73" s="82">
        <f>591.3+270</f>
        <v>861.3</v>
      </c>
      <c r="I73" s="82">
        <v>0</v>
      </c>
      <c r="J73" s="82">
        <v>0</v>
      </c>
      <c r="K73" s="79">
        <f t="shared" si="2"/>
        <v>861.3</v>
      </c>
      <c r="L73" s="62" t="s">
        <v>145</v>
      </c>
    </row>
    <row r="74" spans="1:12" ht="78" customHeight="1">
      <c r="A74" s="40" t="s">
        <v>239</v>
      </c>
      <c r="B74" s="62" t="s">
        <v>240</v>
      </c>
      <c r="C74" s="26" t="s">
        <v>142</v>
      </c>
      <c r="D74" s="40" t="s">
        <v>40</v>
      </c>
      <c r="E74" s="40"/>
      <c r="F74" s="83"/>
      <c r="G74" s="84"/>
      <c r="H74" s="82">
        <f>1505.59+225.19+450+654.2</f>
        <v>2834.9799999999996</v>
      </c>
      <c r="I74" s="82">
        <v>1505.59</v>
      </c>
      <c r="J74" s="82">
        <v>1505.59</v>
      </c>
      <c r="K74" s="79">
        <f t="shared" si="2"/>
        <v>5846.16</v>
      </c>
      <c r="L74" s="62"/>
    </row>
    <row r="75" spans="1:12" ht="15.75">
      <c r="A75" s="85"/>
      <c r="B75" s="86" t="s">
        <v>29</v>
      </c>
      <c r="C75" s="86"/>
      <c r="D75" s="87"/>
      <c r="E75" s="87"/>
      <c r="F75" s="87"/>
      <c r="G75" s="87"/>
      <c r="H75" s="88">
        <f>SUM(H61:H74)</f>
        <v>31378.420000000002</v>
      </c>
      <c r="I75" s="88">
        <f>SUM(I61:I74)</f>
        <v>27822.380000000005</v>
      </c>
      <c r="J75" s="88">
        <f>SUM(J61:J74)</f>
        <v>27822.380000000005</v>
      </c>
      <c r="K75" s="88">
        <f>SUM(K61:K74)</f>
        <v>87023.18000000002</v>
      </c>
      <c r="L75" s="86"/>
    </row>
    <row r="76" spans="1:13" ht="45" customHeight="1">
      <c r="A76" s="141" t="s">
        <v>34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3"/>
      <c r="M76" s="6"/>
    </row>
    <row r="77" spans="1:12" s="8" customFormat="1" ht="150.75" customHeight="1">
      <c r="A77" s="40" t="s">
        <v>102</v>
      </c>
      <c r="B77" s="43" t="s">
        <v>124</v>
      </c>
      <c r="C77" s="26" t="s">
        <v>142</v>
      </c>
      <c r="D77" s="58" t="s">
        <v>40</v>
      </c>
      <c r="E77" s="58" t="s">
        <v>43</v>
      </c>
      <c r="F77" s="44" t="s">
        <v>160</v>
      </c>
      <c r="G77" s="23" t="s">
        <v>27</v>
      </c>
      <c r="H77" s="28">
        <f>1200-206.58</f>
        <v>993.42</v>
      </c>
      <c r="I77" s="28">
        <v>1200</v>
      </c>
      <c r="J77" s="30">
        <v>1200</v>
      </c>
      <c r="K77" s="90">
        <f>SUM(H77:J77)</f>
        <v>3393.42</v>
      </c>
      <c r="L77" s="65" t="s">
        <v>241</v>
      </c>
    </row>
    <row r="78" spans="1:12" s="8" customFormat="1" ht="150" customHeight="1">
      <c r="A78" s="40" t="s">
        <v>103</v>
      </c>
      <c r="B78" s="43" t="s">
        <v>127</v>
      </c>
      <c r="C78" s="26" t="s">
        <v>142</v>
      </c>
      <c r="D78" s="58" t="s">
        <v>40</v>
      </c>
      <c r="E78" s="59" t="s">
        <v>218</v>
      </c>
      <c r="F78" s="44" t="s">
        <v>161</v>
      </c>
      <c r="G78" s="23" t="s">
        <v>27</v>
      </c>
      <c r="H78" s="28">
        <f>1914+1340-379.75-502.5+379.75-382.87</f>
        <v>2368.63</v>
      </c>
      <c r="I78" s="28">
        <v>1914</v>
      </c>
      <c r="J78" s="28">
        <v>1914</v>
      </c>
      <c r="K78" s="90">
        <f>SUM(H78:J78)</f>
        <v>6196.63</v>
      </c>
      <c r="L78" s="65" t="s">
        <v>242</v>
      </c>
    </row>
    <row r="79" spans="1:12" s="8" customFormat="1" ht="246" customHeight="1">
      <c r="A79" s="40" t="s">
        <v>244</v>
      </c>
      <c r="B79" s="66" t="s">
        <v>77</v>
      </c>
      <c r="C79" s="26" t="s">
        <v>142</v>
      </c>
      <c r="D79" s="58" t="s">
        <v>40</v>
      </c>
      <c r="E79" s="58" t="s">
        <v>43</v>
      </c>
      <c r="F79" s="44" t="s">
        <v>144</v>
      </c>
      <c r="G79" s="23" t="s">
        <v>27</v>
      </c>
      <c r="H79" s="45">
        <f>90.3-90.3</f>
        <v>0</v>
      </c>
      <c r="I79" s="45">
        <v>90.3</v>
      </c>
      <c r="J79" s="91">
        <v>90.3</v>
      </c>
      <c r="K79" s="90">
        <f>SUM(H79:J79)</f>
        <v>180.6</v>
      </c>
      <c r="L79" s="65" t="s">
        <v>243</v>
      </c>
    </row>
    <row r="80" spans="1:12" s="8" customFormat="1" ht="241.5" customHeight="1">
      <c r="A80" s="40" t="s">
        <v>104</v>
      </c>
      <c r="B80" s="43" t="s">
        <v>205</v>
      </c>
      <c r="C80" s="26" t="s">
        <v>142</v>
      </c>
      <c r="D80" s="58" t="s">
        <v>40</v>
      </c>
      <c r="E80" s="58" t="s">
        <v>43</v>
      </c>
      <c r="F80" s="44" t="s">
        <v>162</v>
      </c>
      <c r="G80" s="23" t="s">
        <v>27</v>
      </c>
      <c r="H80" s="28">
        <v>1689.9</v>
      </c>
      <c r="I80" s="28"/>
      <c r="J80" s="30"/>
      <c r="K80" s="90">
        <f>SUM(H80:J80)</f>
        <v>1689.9</v>
      </c>
      <c r="L80" s="43" t="s">
        <v>55</v>
      </c>
    </row>
    <row r="81" spans="1:12" s="8" customFormat="1" ht="246" customHeight="1">
      <c r="A81" s="40" t="s">
        <v>245</v>
      </c>
      <c r="B81" s="43" t="s">
        <v>206</v>
      </c>
      <c r="C81" s="26" t="s">
        <v>142</v>
      </c>
      <c r="D81" s="58" t="s">
        <v>40</v>
      </c>
      <c r="E81" s="58" t="s">
        <v>43</v>
      </c>
      <c r="F81" s="44" t="s">
        <v>207</v>
      </c>
      <c r="G81" s="23" t="s">
        <v>27</v>
      </c>
      <c r="H81" s="28">
        <v>16.9</v>
      </c>
      <c r="I81" s="28"/>
      <c r="J81" s="30"/>
      <c r="K81" s="90">
        <f>SUM(H81:J81)</f>
        <v>16.9</v>
      </c>
      <c r="L81" s="43" t="s">
        <v>55</v>
      </c>
    </row>
    <row r="82" spans="1:12" ht="15.75">
      <c r="A82" s="86"/>
      <c r="B82" s="86" t="s">
        <v>44</v>
      </c>
      <c r="C82" s="86"/>
      <c r="D82" s="86"/>
      <c r="E82" s="86"/>
      <c r="F82" s="86"/>
      <c r="G82" s="86"/>
      <c r="H82" s="92">
        <f>SUM(H77:H81)</f>
        <v>5068.85</v>
      </c>
      <c r="I82" s="92">
        <f>SUM(I77:I81)</f>
        <v>3204.3</v>
      </c>
      <c r="J82" s="92">
        <f>SUM(J77:J81)</f>
        <v>3204.3</v>
      </c>
      <c r="K82" s="92">
        <f>SUM(K77:K81)</f>
        <v>11477.449999999999</v>
      </c>
      <c r="L82" s="92">
        <f>SUM(L77:L81)</f>
        <v>0</v>
      </c>
    </row>
    <row r="83" spans="1:13" ht="60.75" customHeight="1">
      <c r="A83" s="141" t="s">
        <v>35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3"/>
      <c r="M83" s="6"/>
    </row>
    <row r="84" spans="1:12" ht="129.75" customHeight="1">
      <c r="A84" s="93" t="s">
        <v>105</v>
      </c>
      <c r="B84" s="94" t="s">
        <v>30</v>
      </c>
      <c r="C84" s="26" t="s">
        <v>142</v>
      </c>
      <c r="D84" s="58" t="s">
        <v>40</v>
      </c>
      <c r="E84" s="58" t="s">
        <v>43</v>
      </c>
      <c r="F84" s="95" t="s">
        <v>135</v>
      </c>
      <c r="G84" s="23" t="s">
        <v>27</v>
      </c>
      <c r="H84" s="45"/>
      <c r="I84" s="45"/>
      <c r="J84" s="45"/>
      <c r="K84" s="46">
        <f>SUM(H84:J84)</f>
        <v>0</v>
      </c>
      <c r="L84" s="94" t="s">
        <v>106</v>
      </c>
    </row>
    <row r="85" spans="1:12" ht="186" customHeight="1">
      <c r="A85" s="93" t="s">
        <v>109</v>
      </c>
      <c r="B85" s="65" t="s">
        <v>2</v>
      </c>
      <c r="C85" s="26" t="s">
        <v>142</v>
      </c>
      <c r="D85" s="58" t="s">
        <v>40</v>
      </c>
      <c r="E85" s="58" t="s">
        <v>43</v>
      </c>
      <c r="F85" s="95" t="s">
        <v>136</v>
      </c>
      <c r="G85" s="68"/>
      <c r="H85" s="28"/>
      <c r="I85" s="28"/>
      <c r="J85" s="28"/>
      <c r="K85" s="46">
        <f>SUM(H85:J85)</f>
        <v>0</v>
      </c>
      <c r="L85" s="65" t="s">
        <v>107</v>
      </c>
    </row>
    <row r="86" spans="1:12" s="8" customFormat="1" ht="133.5" customHeight="1">
      <c r="A86" s="78" t="s">
        <v>108</v>
      </c>
      <c r="B86" s="62" t="s">
        <v>45</v>
      </c>
      <c r="C86" s="26" t="s">
        <v>142</v>
      </c>
      <c r="D86" s="58" t="s">
        <v>40</v>
      </c>
      <c r="E86" s="58" t="s">
        <v>43</v>
      </c>
      <c r="F86" s="95" t="s">
        <v>137</v>
      </c>
      <c r="G86" s="23" t="s">
        <v>27</v>
      </c>
      <c r="H86" s="70"/>
      <c r="I86" s="70"/>
      <c r="J86" s="70"/>
      <c r="K86" s="46">
        <f>SUM(H86:J86)</f>
        <v>0</v>
      </c>
      <c r="L86" s="80" t="s">
        <v>112</v>
      </c>
    </row>
    <row r="87" spans="1:12" ht="15.75">
      <c r="A87" s="86"/>
      <c r="B87" s="86" t="s">
        <v>37</v>
      </c>
      <c r="C87" s="86"/>
      <c r="D87" s="86"/>
      <c r="E87" s="86"/>
      <c r="F87" s="86"/>
      <c r="G87" s="86"/>
      <c r="H87" s="92">
        <f>SUM(H84:H86)</f>
        <v>0</v>
      </c>
      <c r="I87" s="92">
        <f>SUM(I84:I86)</f>
        <v>0</v>
      </c>
      <c r="J87" s="92">
        <f>SUM(J84:J86)</f>
        <v>0</v>
      </c>
      <c r="K87" s="92">
        <f>SUM(K84:K86)</f>
        <v>0</v>
      </c>
      <c r="L87" s="86"/>
    </row>
    <row r="88" spans="1:13" ht="33.75" customHeight="1">
      <c r="A88" s="89" t="s">
        <v>114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7"/>
      <c r="M88" s="6"/>
    </row>
    <row r="89" spans="1:12" ht="104.25" customHeight="1">
      <c r="A89" s="98" t="s">
        <v>110</v>
      </c>
      <c r="B89" s="94" t="s">
        <v>31</v>
      </c>
      <c r="C89" s="26" t="s">
        <v>142</v>
      </c>
      <c r="D89" s="40" t="s">
        <v>40</v>
      </c>
      <c r="E89" s="40" t="s">
        <v>43</v>
      </c>
      <c r="F89" s="55" t="s">
        <v>38</v>
      </c>
      <c r="G89" s="23" t="s">
        <v>27</v>
      </c>
      <c r="H89" s="28">
        <v>0</v>
      </c>
      <c r="I89" s="28">
        <v>0</v>
      </c>
      <c r="J89" s="28">
        <v>0</v>
      </c>
      <c r="K89" s="29">
        <f>SUM(H89:J89)</f>
        <v>0</v>
      </c>
      <c r="L89" s="94" t="s">
        <v>32</v>
      </c>
    </row>
    <row r="90" spans="1:12" ht="91.5" customHeight="1">
      <c r="A90" s="99" t="s">
        <v>111</v>
      </c>
      <c r="B90" s="65" t="s">
        <v>33</v>
      </c>
      <c r="C90" s="26" t="s">
        <v>142</v>
      </c>
      <c r="D90" s="40" t="s">
        <v>40</v>
      </c>
      <c r="E90" s="99"/>
      <c r="F90" s="99"/>
      <c r="G90" s="99" t="s">
        <v>0</v>
      </c>
      <c r="H90" s="100"/>
      <c r="I90" s="100"/>
      <c r="J90" s="100"/>
      <c r="K90" s="29">
        <f>SUM(H90:J90)</f>
        <v>0</v>
      </c>
      <c r="L90" s="65" t="s">
        <v>246</v>
      </c>
    </row>
    <row r="91" spans="1:12" ht="15.75">
      <c r="A91" s="75"/>
      <c r="B91" s="101" t="s">
        <v>36</v>
      </c>
      <c r="C91" s="101"/>
      <c r="D91" s="75"/>
      <c r="E91" s="75"/>
      <c r="F91" s="75"/>
      <c r="G91" s="75"/>
      <c r="H91" s="76">
        <f>SUM(H89:H90)</f>
        <v>0</v>
      </c>
      <c r="I91" s="76">
        <f>SUM(I89:I90)</f>
        <v>0</v>
      </c>
      <c r="J91" s="76">
        <f>SUM(J89:J90)</f>
        <v>0</v>
      </c>
      <c r="K91" s="76">
        <f>SUM(K89:K90)</f>
        <v>0</v>
      </c>
      <c r="L91" s="75"/>
    </row>
    <row r="92" spans="1:12" ht="19.5" customHeight="1">
      <c r="A92" s="102"/>
      <c r="B92" s="75" t="s">
        <v>17</v>
      </c>
      <c r="C92" s="75"/>
      <c r="D92" s="75"/>
      <c r="E92" s="75"/>
      <c r="F92" s="75"/>
      <c r="G92" s="75"/>
      <c r="H92" s="76">
        <f>H28+H31+H35+H39+H59+H75+H82+H87+H91</f>
        <v>662943.25</v>
      </c>
      <c r="I92" s="76">
        <f>I28+I31+I35+I39+I59+I75+I82+I87+I91</f>
        <v>625898.9500000001</v>
      </c>
      <c r="J92" s="76">
        <f>J28+J31+J35+J39+J59+J75+J82+J87+J91</f>
        <v>625898.9500000001</v>
      </c>
      <c r="K92" s="76">
        <f>K28+K31+K35+K39+K59+K75+K82+K87+K91</f>
        <v>1914741.1500000004</v>
      </c>
      <c r="L92" s="75"/>
    </row>
    <row r="93" spans="1:12" ht="31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5">
      <c r="A94" s="12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5.75" hidden="1">
      <c r="A95" s="12"/>
      <c r="B95" s="124" t="s">
        <v>18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</row>
    <row r="96" spans="1:12" ht="15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5">
      <c r="A97" s="12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</sheetData>
  <sheetProtection/>
  <mergeCells count="29">
    <mergeCell ref="B95:L95"/>
    <mergeCell ref="A29:L29"/>
    <mergeCell ref="A28:C28"/>
    <mergeCell ref="A36:L36"/>
    <mergeCell ref="A40:L40"/>
    <mergeCell ref="A59:B59"/>
    <mergeCell ref="A60:L60"/>
    <mergeCell ref="A76:L76"/>
    <mergeCell ref="A83:L83"/>
    <mergeCell ref="A12:A13"/>
    <mergeCell ref="D12:G12"/>
    <mergeCell ref="K6:L6"/>
    <mergeCell ref="A10:L10"/>
    <mergeCell ref="A15:L15"/>
    <mergeCell ref="H12:I12"/>
    <mergeCell ref="A8:L8"/>
    <mergeCell ref="A9:L9"/>
    <mergeCell ref="A11:L11"/>
    <mergeCell ref="K12:K13"/>
    <mergeCell ref="A3:L3"/>
    <mergeCell ref="A4:L4"/>
    <mergeCell ref="A5:L5"/>
    <mergeCell ref="A32:L32"/>
    <mergeCell ref="F2:L2"/>
    <mergeCell ref="A1:L1"/>
    <mergeCell ref="A7:L7"/>
    <mergeCell ref="A14:L14"/>
    <mergeCell ref="B12:B13"/>
    <mergeCell ref="L12:L13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2018-07-26T04:40:08Z</cp:lastPrinted>
  <dcterms:created xsi:type="dcterms:W3CDTF">2010-09-05T13:57:35Z</dcterms:created>
  <dcterms:modified xsi:type="dcterms:W3CDTF">2018-10-23T02:42:46Z</dcterms:modified>
  <cp:category/>
  <cp:version/>
  <cp:contentType/>
  <cp:contentStatus/>
</cp:coreProperties>
</file>