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<sst xmlns="http://schemas.openxmlformats.org/spreadsheetml/2006/main" count="457" uniqueCount="242">
  <si>
    <t xml:space="preserve"> </t>
  </si>
  <si>
    <t>Экспертиза огнезащитной обработки деревянных конструкций</t>
  </si>
  <si>
    <t>Выведения средств обнаружения пожаров на пульт подразделения пожарной охраны</t>
  </si>
  <si>
    <t>Цели, задачи, мероприятия</t>
  </si>
  <si>
    <t>ГРБС</t>
  </si>
  <si>
    <t>Код бюджетной классификации</t>
  </si>
  <si>
    <t>Рз Пр</t>
  </si>
  <si>
    <t>ЦСР</t>
  </si>
  <si>
    <t>ВР</t>
  </si>
  <si>
    <t xml:space="preserve">Ожидаемые результаты от реализации подпрограммных мероприятий 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</si>
  <si>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</t>
  </si>
  <si>
    <t>Итого по задаче 4</t>
  </si>
  <si>
    <t>5.1.</t>
  </si>
  <si>
    <t>Текущий ремонт крылец эвакуационного выхода</t>
  </si>
  <si>
    <t>В 1-ом учреждении произведен текущий ремонт крылец эвакуационного выхода</t>
  </si>
  <si>
    <t>Итого по задаче 3</t>
  </si>
  <si>
    <t>Итого по задаче 5</t>
  </si>
  <si>
    <t>Итого по программе</t>
  </si>
  <si>
    <t>Руководитель Управления образованием                    Л.Ф. Буйницкая</t>
  </si>
  <si>
    <t>Задача 1.    Обеспечить доступность дошкольного образования, соответствующего единому стандарту качества дошкольного образования</t>
  </si>
  <si>
    <t>ИТОГО ПО ЗАДАЧЕ 1</t>
  </si>
  <si>
    <t>ИТОГО ПО ЗАДАЧЕ 2</t>
  </si>
  <si>
    <t>Задача 3.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Шарыпово» в соответствие с требованиями санитарных норм и правил</t>
  </si>
  <si>
    <t>Задача 5: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</si>
  <si>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Задача 6: Обеспечить устойчивое развитие муниципальной системы дополнительного образования, в том числе за счет разработки и реализации современных образовательных программ</t>
  </si>
  <si>
    <t>6.1.</t>
  </si>
  <si>
    <t>1260.  детей из малообеспеченных семей получают бесплатное школьное питание</t>
  </si>
  <si>
    <t xml:space="preserve">   </t>
  </si>
  <si>
    <t>611   612    621    622</t>
  </si>
  <si>
    <t xml:space="preserve">14 детей  получают льготу </t>
  </si>
  <si>
    <t>Итого по задаче 6</t>
  </si>
  <si>
    <t>Экспертиза огнезащитной обработки деревянных конструкций кровли и декораций</t>
  </si>
  <si>
    <t>Восстановление целостности ограждения территории по периметру</t>
  </si>
  <si>
    <t>Восстановлена целостность ограждения территории по периметру в 16-ти учреждениях</t>
  </si>
  <si>
    <t xml:space="preserve">Восстановление  наружного освещения </t>
  </si>
  <si>
    <t>Задача 7. Устранение нарушений СанПиН в соответствии с требованиями Управления Федеральной службы по надзору в сфере защиты прав потребителей и благополучия человека по Красноярскому краю (Территориальный отдел в г.Шарыпово)</t>
  </si>
  <si>
    <t>Задача 8.Устранение нарушений правил пожарной безопасности в соответствии с требованиями Главного управления Министерства Российской Федерации по делам гражданской обороны,чрезвычайным ситуациям и ликвидации последствий стихийных бедствий (МЧС) по Красноярскому краю (Отдел надзорной деятельности по г.Шарыпово,Шарыповскому и Ужурским районам)</t>
  </si>
  <si>
    <t>Итого по задаче 9</t>
  </si>
  <si>
    <t>Итого по задаче 8</t>
  </si>
  <si>
    <t>01.1.8509</t>
  </si>
  <si>
    <t>Ежемесячно 3 молодых специалиста получают персональную выплату</t>
  </si>
  <si>
    <t>013</t>
  </si>
  <si>
    <t>0701</t>
  </si>
  <si>
    <t>0702     0701</t>
  </si>
  <si>
    <t>0702</t>
  </si>
  <si>
    <t>Итого по задаче 7</t>
  </si>
  <si>
    <t>Разработка ПСД на устройство второго эвакуационного выхода</t>
  </si>
  <si>
    <t>313    321     244</t>
  </si>
  <si>
    <t xml:space="preserve">к подпрограмме "Развитие дошкольного, общего и дополнительного обрвазования" </t>
  </si>
  <si>
    <t xml:space="preserve">    01.1.0010220</t>
  </si>
  <si>
    <t xml:space="preserve">     01.1.0010220</t>
  </si>
  <si>
    <t xml:space="preserve">        01.1.0010220</t>
  </si>
  <si>
    <t>64 человека ежемесячно получают оплату труда до минимального размера оплаты труда</t>
  </si>
  <si>
    <t>25 человек ежемесячно получают оплату труда до минимального размера оплаты труда</t>
  </si>
  <si>
    <t>Восстановлено  наружное освещения в 18-ти учреждениях</t>
  </si>
  <si>
    <t>в 5-х учреждениях произведен текущий ремонт вытяжной вентиляции в помещении мастерских</t>
  </si>
  <si>
    <t xml:space="preserve">  01.100S3980</t>
  </si>
  <si>
    <t xml:space="preserve">611   612    621    622   </t>
  </si>
  <si>
    <t xml:space="preserve">  01.10073980</t>
  </si>
  <si>
    <t xml:space="preserve"> Проведены работы в общеобразовательных организациях с целью устранения предписаний надзорных органов к зданиям общеобразовательных организаций в 2016 году</t>
  </si>
  <si>
    <t>Текущий ремонт кровли произведен в 4-х учреждении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</si>
  <si>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</si>
  <si>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612   622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</si>
  <si>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</si>
  <si>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</si>
  <si>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 xml:space="preserve">                                                                                                                                                            "Приложение №3</t>
  </si>
  <si>
    <t xml:space="preserve">                  к постановлению Администрации города Шарыпово от ___  _________ 216г. №______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</si>
  <si>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</si>
  <si>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</si>
  <si>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</si>
  <si>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</si>
  <si>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</si>
  <si>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</si>
  <si>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Софинансирование расходов предусмотренных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</si>
  <si>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</si>
  <si>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</si>
  <si>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>Софинансирование расходов предусмотренные на приобретение электронных стендов с изображениями схем безопасного движения к общеобразовательным организациям в рамках подпрограммы "Развитие дошкольного, общего и дополнительного образования"</t>
  </si>
  <si>
    <t xml:space="preserve">0702,    </t>
  </si>
  <si>
    <t xml:space="preserve">           01.100S3981</t>
  </si>
  <si>
    <t xml:space="preserve">  01.1.0087990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</si>
  <si>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</t>
  </si>
  <si>
    <t>0702    0707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</si>
  <si>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</si>
  <si>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 xml:space="preserve">                  Перечень мероприятий подпрограммы "Развитие дошкольного, общего и дополнительного образования" муниципального образования "город Шарыпово Красноярского края"</t>
  </si>
  <si>
    <t xml:space="preserve">    Приложение № 2</t>
  </si>
  <si>
    <t>муниципальной программы "Развитие образования" муниципального</t>
  </si>
  <si>
    <t xml:space="preserve">2677  детей посещают дошкольные образовательные учреждения              </t>
  </si>
  <si>
    <t xml:space="preserve">2677  детей посещают дошкольные образовательные учреждения </t>
  </si>
  <si>
    <t>За 2677 детей получат компенсацию за содержание детей в муниципальных дошкольных учреждениях</t>
  </si>
  <si>
    <t>2677  детей посещают дошкольные образовательные учреждения</t>
  </si>
  <si>
    <t>Задача 4. 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 Красноярского края» в соответствие с требованиями пожарной безопасности</t>
  </si>
  <si>
    <t>1.1.</t>
  </si>
  <si>
    <t>1.2.</t>
  </si>
  <si>
    <t>1.3.</t>
  </si>
  <si>
    <t>1.4.</t>
  </si>
  <si>
    <t>194  человека ежемесячно получают оплату труда до минимального размера оплаты труда</t>
  </si>
  <si>
    <t>2.1.</t>
  </si>
  <si>
    <t>3.1.</t>
  </si>
  <si>
    <t>3.2.</t>
  </si>
  <si>
    <t>произведено благоустройство территории в 1-м учреждении</t>
  </si>
  <si>
    <t>4.1.</t>
  </si>
  <si>
    <t>4.2.</t>
  </si>
  <si>
    <t>5.2.</t>
  </si>
  <si>
    <t>5.3.</t>
  </si>
  <si>
    <t>5.4.</t>
  </si>
  <si>
    <t>5.5.</t>
  </si>
  <si>
    <t>5.6.</t>
  </si>
  <si>
    <t>6.2.</t>
  </si>
  <si>
    <t>7.1.</t>
  </si>
  <si>
    <t>в 2-х  учреждениях произведен текущий ремонт водоснабжения и канализации в помещении   мастерских</t>
  </si>
  <si>
    <t>7.2.</t>
  </si>
  <si>
    <t>7.4.</t>
  </si>
  <si>
    <t>8.1.</t>
  </si>
  <si>
    <t>В 9-ти учреждениях проведена экспертиза огнезащитной обработки деревянных конструкций кровли и декораций</t>
  </si>
  <si>
    <t>В 9-ти учреждениях проведены  выведения средств обнаружения пожаров на пульт подразделения пожарной охраны</t>
  </si>
  <si>
    <t>8.3.</t>
  </si>
  <si>
    <t>8.2.</t>
  </si>
  <si>
    <t>9.1.</t>
  </si>
  <si>
    <t>9.2.</t>
  </si>
  <si>
    <t xml:space="preserve">Для 1-го   учреждения разработана ПСД на устройство второго эвакуационного выхода </t>
  </si>
  <si>
    <t>экспертиза огнезащитной обработки деревянных конструкций -произведена в 8-ми учреждениях. Создание безопасных и комфортных условий для  1833 получателей услуг</t>
  </si>
  <si>
    <t>Ежемесячно 62 педагога получают стимулирующие выплаты, в соответствии с Указами Президента</t>
  </si>
  <si>
    <t>Задача 9. Создание условий для предупреждения и своевременного недопущения актов терроризма и других преступных действий, направленных против жизни, здоровья детей, педагогического состава и обслуживающего персонала в образовательных учреждениях</t>
  </si>
  <si>
    <t>0702    0707    0703</t>
  </si>
  <si>
    <t>0702     0707     0709    0703</t>
  </si>
  <si>
    <t>0702     0707     0709   0703</t>
  </si>
  <si>
    <t>0702   0703</t>
  </si>
  <si>
    <t>0702    0703    0707</t>
  </si>
  <si>
    <t>Родительская плата за содержание ребенка в муниципальных дошкольных образовательных учреждениях, благотворительные пожертвования,спонсорская помощь, платные услуги</t>
  </si>
  <si>
    <t>Плата родителей за питание детей в школьной столовой,благотворительные пожетрвования, спонсорская помощь, платные услуги</t>
  </si>
  <si>
    <t>Благотворительные пожертвования, спонсорская помощь,платные услуги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</si>
  <si>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</si>
  <si>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2677  детей посещающие дошкольные образовательные учреждения  обеспечены питанием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</si>
  <si>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</si>
  <si>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</si>
  <si>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</si>
  <si>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Проведение текущего и капитального ремонта объектов социальной сферы муниципального образования города Шарыпово в рамках подпрограммы "Развитие дошкольного, общего и дополнительного образования"</t>
  </si>
  <si>
    <t>611   612    621    622   321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</si>
  <si>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</si>
  <si>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</t>
  </si>
  <si>
    <t>Средства на повышение размеров оплаты труда педагогическим работникам  муниципальных учреждений дополнительного образования в рамках подпрограммы "Развитие дошкольного, общего и дополнительного образования"</t>
  </si>
  <si>
    <t>01.1.0085090</t>
  </si>
  <si>
    <t>01.10085090</t>
  </si>
  <si>
    <t>01.10085180</t>
  </si>
  <si>
    <t>Стабильное посещение 360 детей групп предшкольного образования: 2014 г. - 112 детей, 2015 год - 112 детей, 2016 год - 34 ребенка, 2017 год - 16 детей, 2018 год - 16 детей,  2019 год - 16 детей, 2020 год - 16 детей</t>
  </si>
  <si>
    <t>Услуги общего образования получают: 2014 год -4785 человек, 2015 год - 4819 человек, 2016 год - 5003 человека, 2017 год - 5044 человека, 2018 год - 5152 человека, 2019 год - 5250 человек, 2020 год - 5384 человека</t>
  </si>
  <si>
    <t>Услуги общего образования получают: 2014 год -4785 человек, 2015 год - 4819 человек, 2016 год - 5003 человек, 2017 год - 5044 человек, 2018 год - 5152 человек, 2019 год - 5250 человек, 2020 год - 5384 человека</t>
  </si>
  <si>
    <t>Ежегодно 6302 человека получают услуги дополнительного  образования</t>
  </si>
  <si>
    <t>Итого за период  2018-2020 годы</t>
  </si>
  <si>
    <t>Управление образованием Администрации города Шарыпово</t>
  </si>
  <si>
    <t>Санитарная обработка инфекционных вспышек (гельминты)</t>
  </si>
  <si>
    <t xml:space="preserve">   01.100S8400      </t>
  </si>
  <si>
    <t>Ежемесячно 32 педагога получают стимулирующие выплаты</t>
  </si>
  <si>
    <t xml:space="preserve">    01.1.0010480</t>
  </si>
  <si>
    <t xml:space="preserve">  01.1.0085190     </t>
  </si>
  <si>
    <t xml:space="preserve">    01.10075110   </t>
  </si>
  <si>
    <t xml:space="preserve"> 01.1.0075540</t>
  </si>
  <si>
    <t xml:space="preserve">   01.1.0010210</t>
  </si>
  <si>
    <t xml:space="preserve">   01.1.0075560</t>
  </si>
  <si>
    <t xml:space="preserve">01.1.0085030    </t>
  </si>
  <si>
    <t xml:space="preserve">       01.10075110   </t>
  </si>
  <si>
    <t xml:space="preserve">01.1.0075660   </t>
  </si>
  <si>
    <t xml:space="preserve">      01.1.0010210</t>
  </si>
  <si>
    <t xml:space="preserve">         01.10075110  </t>
  </si>
  <si>
    <t xml:space="preserve">        01.1.0010210</t>
  </si>
  <si>
    <t xml:space="preserve">        01.1.0010310</t>
  </si>
  <si>
    <t xml:space="preserve">      01.1.0087340</t>
  </si>
  <si>
    <t xml:space="preserve">           01.10085090</t>
  </si>
  <si>
    <t xml:space="preserve">   01.1.0085180</t>
  </si>
  <si>
    <t xml:space="preserve"> 01.10075630</t>
  </si>
  <si>
    <t xml:space="preserve">  01.1.008505П         01.1001047П</t>
  </si>
  <si>
    <t xml:space="preserve">         01.1007511П  </t>
  </si>
  <si>
    <t xml:space="preserve">     01.1.001021Р</t>
  </si>
  <si>
    <t>5.9</t>
  </si>
  <si>
    <t>5.10</t>
  </si>
  <si>
    <t>5.11</t>
  </si>
  <si>
    <t>5.12</t>
  </si>
  <si>
    <t>5.13</t>
  </si>
  <si>
    <t xml:space="preserve">    01.1.0075880     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</si>
  <si>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дошкольного, общего и дополнительного образования"</t>
  </si>
  <si>
    <t xml:space="preserve">       01.10010470</t>
  </si>
  <si>
    <t>1.5.</t>
  </si>
  <si>
    <t>1.6.</t>
  </si>
  <si>
    <t>1.7.</t>
  </si>
  <si>
    <t xml:space="preserve">          Задача 2    Создание дополнительных мест для получения детьми дошкольного возраста дошкольного образования</t>
  </si>
  <si>
    <t xml:space="preserve">             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</si>
  <si>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</si>
  <si>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 xml:space="preserve">     01.1.0074090        </t>
  </si>
  <si>
    <t xml:space="preserve">       01.1.0075640    </t>
  </si>
  <si>
    <t xml:space="preserve">  01.10010470</t>
  </si>
  <si>
    <t xml:space="preserve">  01.1.0085040  </t>
  </si>
  <si>
    <t>5.7.</t>
  </si>
  <si>
    <t>5.8.</t>
  </si>
  <si>
    <t>5.14</t>
  </si>
  <si>
    <t>5.15</t>
  </si>
  <si>
    <t>611   621</t>
  </si>
  <si>
    <t xml:space="preserve">        01.1.0087370  </t>
  </si>
  <si>
    <t xml:space="preserve">  01.1.0085050       </t>
  </si>
  <si>
    <t xml:space="preserve">   0707    0703</t>
  </si>
  <si>
    <t xml:space="preserve">  01.1001047П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</si>
  <si>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</si>
  <si>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</si>
  <si>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</si>
  <si>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</si>
  <si>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</si>
  <si>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</si>
  <si>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</si>
  <si>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</si>
  <si>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</si>
  <si>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</si>
  <si>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 xml:space="preserve">  01.1.0074080        </t>
  </si>
  <si>
    <t xml:space="preserve"> 01.1.0085010      </t>
  </si>
  <si>
    <t>Субсидии бюджетам муниципального образования 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</si>
  <si>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 xml:space="preserve"> Софинансирование к судсидиям краевого бюджета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</si>
  <si>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01.100S5630</t>
  </si>
  <si>
    <t xml:space="preserve">0701,  0702    </t>
  </si>
  <si>
    <t>0702         0701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</si>
  <si>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учеьно-вспомогательногоперсоналаи иных категорий работников образовательных организаций, участвующих в реализации общеобразовательных  прграмм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</si>
  <si>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5.16</t>
  </si>
  <si>
    <t xml:space="preserve">             01.100R0271 </t>
  </si>
  <si>
    <t xml:space="preserve"> 01.100S0271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</si>
  <si>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</si>
  <si>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за счет бюджета города</t>
  </si>
  <si>
    <t>Расходы, предусмотренные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</si>
  <si>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0701        0702</t>
  </si>
  <si>
    <t>0702    0701</t>
  </si>
  <si>
    <t>Услуги общего образования получают- 2018 год - 5152 человек, 2019 год - 5250 человек, 2020 год - 5384 человека; услуги дошкольного образования получают 2677 человек</t>
  </si>
  <si>
    <t>Услуги общего образования получают: - 5152 человек;  услуги дошкольного образования получают 2677 человек</t>
  </si>
  <si>
    <t xml:space="preserve">     01.1.0010230</t>
  </si>
  <si>
    <t>5.17</t>
  </si>
  <si>
    <t>оплата исполнительных листов по МРЗП</t>
  </si>
  <si>
    <t>Приложение № 6</t>
  </si>
  <si>
    <t>к постановлению Администрации города Шарыпово</t>
  </si>
  <si>
    <t xml:space="preserve">образования "город Шарыпово Красноярского края" </t>
  </si>
  <si>
    <t>1.8.</t>
  </si>
  <si>
    <t>1.9.</t>
  </si>
  <si>
    <t>1.10.</t>
  </si>
  <si>
    <t>1.11.</t>
  </si>
  <si>
    <t>6.3.</t>
  </si>
  <si>
    <t>7.3.</t>
  </si>
  <si>
    <t>7.5.</t>
  </si>
  <si>
    <t>от 19.09.2018 №214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</si>
</sst>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0.0"/>
    <numFmt numFmtId="178" formatCode="[$-FC19]d\ mmmm\ yyyy\ &quot;г.&quot;"/>
    <numFmt numFmtId="179" formatCode="#,##0.0"/>
    <numFmt numFmtId="180" formatCode="#,##0.000"/>
    <numFmt numFmtId="181" formatCode="0.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0"/>
      <name val="Arial"/>
      <family val="2"/>
    </font>
    <font>
      <sz val="12"/>
      <name val="Arial Cyr"/>
      <family val="0"/>
    </font>
    <font>
      <b/>
      <i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wrapText="1"/>
    </xf>
    <xf numFmtId="181" fontId="0" fillId="0" borderId="0" xfId="0" applyNumberFormat="1" applyAlignment="1">
      <alignment/>
    </xf>
    <xf numFmtId="49" fontId="3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3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49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49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9" fontId="1" fillId="33" borderId="11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49" fontId="1" fillId="33" borderId="0" xfId="0" applyNumberFormat="1" applyFont="1" applyFill="1" applyAlignment="1">
      <alignment horizontal="right" wrapText="1"/>
    </xf>
    <xf numFmtId="0" fontId="8" fillId="33" borderId="0" xfId="0" applyFont="1" applyFill="1" applyAlignment="1">
      <alignment wrapText="1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14" fontId="1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vertical="top" wrapText="1"/>
    </xf>
    <xf numFmtId="49" fontId="1" fillId="0" borderId="18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14" xfId="0" applyNumberFormat="1" applyFont="1" applyFill="1" applyBorder="1" applyAlignment="1">
      <alignment vertical="top"/>
    </xf>
    <xf numFmtId="0" fontId="2" fillId="0" borderId="14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81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181" fontId="1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vertical="top"/>
    </xf>
    <xf numFmtId="49" fontId="1" fillId="0" borderId="18" xfId="0" applyNumberFormat="1" applyFont="1" applyFill="1" applyBorder="1" applyAlignment="1">
      <alignment vertical="top" wrapText="1"/>
    </xf>
    <xf numFmtId="2" fontId="1" fillId="0" borderId="18" xfId="0" applyNumberFormat="1" applyFont="1" applyFill="1" applyBorder="1" applyAlignment="1">
      <alignment vertical="top"/>
    </xf>
    <xf numFmtId="2" fontId="2" fillId="0" borderId="18" xfId="0" applyNumberFormat="1" applyFont="1" applyFill="1" applyBorder="1" applyAlignment="1">
      <alignment vertical="top"/>
    </xf>
    <xf numFmtId="0" fontId="1" fillId="0" borderId="18" xfId="0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/>
    </xf>
    <xf numFmtId="2" fontId="1" fillId="0" borderId="10" xfId="0" applyNumberFormat="1" applyFont="1" applyFill="1" applyBorder="1" applyAlignment="1">
      <alignment vertical="top"/>
    </xf>
    <xf numFmtId="2" fontId="1" fillId="0" borderId="18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vertical="center" wrapText="1"/>
    </xf>
    <xf numFmtId="181" fontId="1" fillId="0" borderId="18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 vertical="top" wrapText="1"/>
    </xf>
    <xf numFmtId="2" fontId="1" fillId="0" borderId="18" xfId="0" applyNumberFormat="1" applyFont="1" applyFill="1" applyBorder="1" applyAlignment="1">
      <alignment horizontal="center" vertical="top"/>
    </xf>
    <xf numFmtId="2" fontId="2" fillId="0" borderId="18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left" vertical="top" wrapText="1"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/>
    </xf>
    <xf numFmtId="14" fontId="1" fillId="0" borderId="18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vertical="top" wrapText="1"/>
    </xf>
    <xf numFmtId="2" fontId="2" fillId="0" borderId="18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vertical="top"/>
    </xf>
    <xf numFmtId="0" fontId="2" fillId="0" borderId="17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49" fontId="1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wrapText="1"/>
    </xf>
    <xf numFmtId="0" fontId="9" fillId="0" borderId="19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1" fillId="33" borderId="0" xfId="0" applyFont="1" applyFill="1" applyAlignment="1">
      <alignment wrapText="1"/>
    </xf>
    <xf numFmtId="49" fontId="1" fillId="33" borderId="0" xfId="0" applyNumberFormat="1" applyFont="1" applyFill="1" applyAlignment="1">
      <alignment horizontal="right" wrapText="1"/>
    </xf>
    <xf numFmtId="0" fontId="8" fillId="33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4"/>
  <sheetViews>
    <sheetView tabSelected="1" zoomScale="75" zoomScaleNormal="75" zoomScalePageLayoutView="0" workbookViewId="0" topLeftCell="A3">
      <selection activeCell="H6" sqref="H6"/>
    </sheetView>
  </sheetViews>
  <sheetFormatPr defaultColWidth="9.00390625" defaultRowHeight="12.75"/>
  <cols>
    <col min="1" max="1" width="5.375" style="14" customWidth="1"/>
    <col min="2" max="2" width="39.00390625" style="15" customWidth="1"/>
    <col min="3" max="3" width="15.625" style="15" customWidth="1"/>
    <col min="4" max="4" width="7.625" style="15" customWidth="1"/>
    <col min="5" max="5" width="8.75390625" style="15" customWidth="1"/>
    <col min="6" max="6" width="14.625" style="15" customWidth="1"/>
    <col min="7" max="7" width="6.125" style="15" customWidth="1"/>
    <col min="8" max="10" width="10.875" style="15" customWidth="1"/>
    <col min="11" max="11" width="12.875" style="15" customWidth="1"/>
    <col min="12" max="12" width="17.625" style="15" customWidth="1"/>
    <col min="13" max="13" width="11.00390625" style="0" bestFit="1" customWidth="1"/>
  </cols>
  <sheetData>
    <row r="1" spans="1:12" ht="21.75" customHeight="1" hidden="1">
      <c r="A1" s="109" t="s">
        <v>65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21.75" customHeight="1" hidden="1">
      <c r="A2" s="18"/>
      <c r="B2" s="19"/>
      <c r="C2" s="19"/>
      <c r="D2" s="19"/>
      <c r="E2" s="19"/>
      <c r="F2" s="108" t="s">
        <v>66</v>
      </c>
      <c r="G2" s="108"/>
      <c r="H2" s="108"/>
      <c r="I2" s="108"/>
      <c r="J2" s="108"/>
      <c r="K2" s="108"/>
      <c r="L2" s="108"/>
    </row>
    <row r="3" spans="1:12" ht="21.75" customHeight="1">
      <c r="A3" s="103" t="s">
        <v>231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21.75" customHeight="1">
      <c r="A4" s="103" t="s">
        <v>232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ht="21.75" customHeight="1">
      <c r="A5" s="103" t="s">
        <v>241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ht="21.7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111" t="s">
        <v>84</v>
      </c>
      <c r="L6" s="111"/>
    </row>
    <row r="7" spans="1:12" ht="18.75" customHeight="1">
      <c r="A7" s="111" t="s">
        <v>48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ht="13.5" customHeight="1">
      <c r="A8" s="111" t="s">
        <v>85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</row>
    <row r="9" spans="1:12" ht="15.75" customHeight="1">
      <c r="A9" s="111" t="s">
        <v>233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ht="15.75" customHeight="1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</row>
    <row r="11" spans="1:12" ht="51.75" customHeight="1">
      <c r="A11" s="121" t="s">
        <v>83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3"/>
      <c r="L11" s="123"/>
    </row>
    <row r="12" spans="1:12" ht="40.5" customHeight="1">
      <c r="A12" s="117" t="s">
        <v>0</v>
      </c>
      <c r="B12" s="116" t="s">
        <v>3</v>
      </c>
      <c r="C12" s="23"/>
      <c r="D12" s="116" t="s">
        <v>5</v>
      </c>
      <c r="E12" s="116"/>
      <c r="F12" s="116"/>
      <c r="G12" s="116"/>
      <c r="H12" s="116"/>
      <c r="I12" s="116"/>
      <c r="J12" s="23"/>
      <c r="K12" s="116" t="s">
        <v>148</v>
      </c>
      <c r="L12" s="116" t="s">
        <v>9</v>
      </c>
    </row>
    <row r="13" spans="1:12" ht="40.5" customHeight="1">
      <c r="A13" s="117"/>
      <c r="B13" s="116"/>
      <c r="C13" s="23" t="s">
        <v>4</v>
      </c>
      <c r="D13" s="23" t="s">
        <v>4</v>
      </c>
      <c r="E13" s="23" t="s">
        <v>6</v>
      </c>
      <c r="F13" s="23" t="s">
        <v>7</v>
      </c>
      <c r="G13" s="23" t="s">
        <v>8</v>
      </c>
      <c r="H13" s="23">
        <v>2018</v>
      </c>
      <c r="I13" s="23">
        <v>2019</v>
      </c>
      <c r="J13" s="23">
        <v>2020</v>
      </c>
      <c r="K13" s="116"/>
      <c r="L13" s="116"/>
    </row>
    <row r="14" spans="1:12" s="3" customFormat="1" ht="18.75" customHeight="1">
      <c r="A14" s="113" t="s">
        <v>10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5"/>
    </row>
    <row r="15" spans="1:12" ht="22.5" customHeight="1">
      <c r="A15" s="118" t="s">
        <v>19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20"/>
    </row>
    <row r="16" spans="1:12" s="7" customFormat="1" ht="385.5" customHeight="1">
      <c r="A16" s="22" t="s">
        <v>91</v>
      </c>
      <c r="B16" s="25" t="s">
        <v>138</v>
      </c>
      <c r="C16" s="26" t="s">
        <v>149</v>
      </c>
      <c r="D16" s="22" t="s">
        <v>41</v>
      </c>
      <c r="E16" s="22" t="s">
        <v>42</v>
      </c>
      <c r="F16" s="27" t="s">
        <v>178</v>
      </c>
      <c r="G16" s="23" t="s">
        <v>28</v>
      </c>
      <c r="H16" s="28">
        <f>127940.2+61741.4+4834.6+1592.5-63333.9</f>
        <v>132774.80000000002</v>
      </c>
      <c r="I16" s="28">
        <f>127940.2</f>
        <v>127940.2</v>
      </c>
      <c r="J16" s="28">
        <f>127940.2</f>
        <v>127940.2</v>
      </c>
      <c r="K16" s="29">
        <f>SUM(H16:J16)</f>
        <v>388655.2</v>
      </c>
      <c r="L16" s="23" t="s">
        <v>86</v>
      </c>
    </row>
    <row r="17" spans="1:12" s="7" customFormat="1" ht="372" customHeight="1">
      <c r="A17" s="22" t="s">
        <v>92</v>
      </c>
      <c r="B17" s="25" t="s">
        <v>217</v>
      </c>
      <c r="C17" s="26" t="s">
        <v>149</v>
      </c>
      <c r="D17" s="22" t="s">
        <v>41</v>
      </c>
      <c r="E17" s="22" t="s">
        <v>42</v>
      </c>
      <c r="F17" s="27" t="s">
        <v>210</v>
      </c>
      <c r="G17" s="23" t="s">
        <v>28</v>
      </c>
      <c r="H17" s="30">
        <f>63333.9</f>
        <v>63333.9</v>
      </c>
      <c r="I17" s="30">
        <v>61741.4</v>
      </c>
      <c r="J17" s="30">
        <v>61741.4</v>
      </c>
      <c r="K17" s="29">
        <f>SUM(H17:J17)</f>
        <v>186816.7</v>
      </c>
      <c r="L17" s="23" t="s">
        <v>86</v>
      </c>
    </row>
    <row r="18" spans="1:12" s="7" customFormat="1" ht="138" customHeight="1">
      <c r="A18" s="22" t="s">
        <v>93</v>
      </c>
      <c r="B18" s="31" t="s">
        <v>61</v>
      </c>
      <c r="C18" s="26" t="s">
        <v>149</v>
      </c>
      <c r="D18" s="32" t="s">
        <v>41</v>
      </c>
      <c r="E18" s="32" t="s">
        <v>42</v>
      </c>
      <c r="F18" s="33" t="s">
        <v>211</v>
      </c>
      <c r="G18" s="34" t="s">
        <v>28</v>
      </c>
      <c r="H18" s="30">
        <f>35462.82+757.29-1054.42-595.4+151.67+533.64-757.29+151.18+164.09+151.67+53+477.15+251.62+800-10-2-139.87-98.6</f>
        <v>36296.549999999996</v>
      </c>
      <c r="I18" s="30">
        <v>35462.82</v>
      </c>
      <c r="J18" s="30">
        <v>35462.82</v>
      </c>
      <c r="K18" s="29">
        <f aca="true" t="shared" si="0" ref="K18:K26">SUM(H18:J18)</f>
        <v>107222.19</v>
      </c>
      <c r="L18" s="35" t="s">
        <v>87</v>
      </c>
    </row>
    <row r="19" spans="1:12" s="7" customFormat="1" ht="138" customHeight="1">
      <c r="A19" s="22" t="s">
        <v>94</v>
      </c>
      <c r="B19" s="31" t="s">
        <v>179</v>
      </c>
      <c r="C19" s="26" t="s">
        <v>149</v>
      </c>
      <c r="D19" s="32" t="s">
        <v>41</v>
      </c>
      <c r="E19" s="32" t="s">
        <v>42</v>
      </c>
      <c r="F19" s="33" t="s">
        <v>180</v>
      </c>
      <c r="G19" s="34" t="s">
        <v>28</v>
      </c>
      <c r="H19" s="30">
        <v>757.29</v>
      </c>
      <c r="I19" s="30"/>
      <c r="J19" s="30"/>
      <c r="K19" s="29">
        <f t="shared" si="0"/>
        <v>757.29</v>
      </c>
      <c r="L19" s="35"/>
    </row>
    <row r="20" spans="1:12" s="7" customFormat="1" ht="169.5" customHeight="1">
      <c r="A20" s="32" t="s">
        <v>181</v>
      </c>
      <c r="B20" s="31" t="s">
        <v>131</v>
      </c>
      <c r="C20" s="26" t="s">
        <v>149</v>
      </c>
      <c r="D20" s="32" t="s">
        <v>41</v>
      </c>
      <c r="E20" s="32" t="s">
        <v>42</v>
      </c>
      <c r="F20" s="33" t="s">
        <v>154</v>
      </c>
      <c r="G20" s="34" t="s">
        <v>28</v>
      </c>
      <c r="H20" s="30">
        <v>26556.9</v>
      </c>
      <c r="I20" s="30">
        <v>26556.9</v>
      </c>
      <c r="J20" s="30">
        <v>26556.9</v>
      </c>
      <c r="K20" s="29">
        <f t="shared" si="0"/>
        <v>79670.70000000001</v>
      </c>
      <c r="L20" s="35" t="s">
        <v>132</v>
      </c>
    </row>
    <row r="21" spans="1:12" s="7" customFormat="1" ht="166.5" customHeight="1">
      <c r="A21" s="32" t="s">
        <v>182</v>
      </c>
      <c r="B21" s="36" t="s">
        <v>67</v>
      </c>
      <c r="C21" s="26" t="s">
        <v>149</v>
      </c>
      <c r="D21" s="22" t="s">
        <v>41</v>
      </c>
      <c r="E21" s="22" t="s">
        <v>42</v>
      </c>
      <c r="F21" s="27" t="s">
        <v>155</v>
      </c>
      <c r="G21" s="23" t="s">
        <v>28</v>
      </c>
      <c r="H21" s="28">
        <v>4798.3</v>
      </c>
      <c r="I21" s="28">
        <v>4798.3</v>
      </c>
      <c r="J21" s="28">
        <v>4798.3</v>
      </c>
      <c r="K21" s="29">
        <f t="shared" si="0"/>
        <v>14394.900000000001</v>
      </c>
      <c r="L21" s="24" t="s">
        <v>87</v>
      </c>
    </row>
    <row r="22" spans="1:12" s="3" customFormat="1" ht="388.5" customHeight="1">
      <c r="A22" s="22" t="s">
        <v>183</v>
      </c>
      <c r="B22" s="37" t="s">
        <v>80</v>
      </c>
      <c r="C22" s="26" t="s">
        <v>149</v>
      </c>
      <c r="D22" s="22" t="s">
        <v>41</v>
      </c>
      <c r="E22" s="23">
        <v>1003</v>
      </c>
      <c r="F22" s="22" t="s">
        <v>156</v>
      </c>
      <c r="G22" s="23" t="s">
        <v>28</v>
      </c>
      <c r="H22" s="28">
        <v>693.2</v>
      </c>
      <c r="I22" s="28">
        <v>693.2</v>
      </c>
      <c r="J22" s="28">
        <v>693.2</v>
      </c>
      <c r="K22" s="29">
        <f t="shared" si="0"/>
        <v>2079.6000000000004</v>
      </c>
      <c r="L22" s="24" t="s">
        <v>29</v>
      </c>
    </row>
    <row r="23" spans="1:13" s="7" customFormat="1" ht="195" customHeight="1">
      <c r="A23" s="22" t="s">
        <v>234</v>
      </c>
      <c r="B23" s="38" t="s">
        <v>68</v>
      </c>
      <c r="C23" s="26" t="s">
        <v>149</v>
      </c>
      <c r="D23" s="22" t="s">
        <v>41</v>
      </c>
      <c r="E23" s="22" t="s">
        <v>42</v>
      </c>
      <c r="F23" s="23" t="s">
        <v>157</v>
      </c>
      <c r="G23" s="23" t="s">
        <v>28</v>
      </c>
      <c r="H23" s="28">
        <f>13380.53+101.56-30.42</f>
        <v>13451.67</v>
      </c>
      <c r="I23" s="28">
        <v>13380.53</v>
      </c>
      <c r="J23" s="28">
        <v>13380.53</v>
      </c>
      <c r="K23" s="29">
        <f t="shared" si="0"/>
        <v>40212.73</v>
      </c>
      <c r="L23" s="24" t="s">
        <v>95</v>
      </c>
      <c r="M23" s="7" t="s">
        <v>27</v>
      </c>
    </row>
    <row r="24" spans="1:12" s="7" customFormat="1" ht="215.25" customHeight="1">
      <c r="A24" s="22" t="s">
        <v>235</v>
      </c>
      <c r="B24" s="37" t="s">
        <v>72</v>
      </c>
      <c r="C24" s="26" t="s">
        <v>149</v>
      </c>
      <c r="D24" s="22" t="s">
        <v>41</v>
      </c>
      <c r="E24" s="22" t="s">
        <v>42</v>
      </c>
      <c r="F24" s="23" t="s">
        <v>49</v>
      </c>
      <c r="G24" s="23" t="s">
        <v>28</v>
      </c>
      <c r="H24" s="28">
        <f>1054.42</f>
        <v>1054.42</v>
      </c>
      <c r="I24" s="28">
        <v>0</v>
      </c>
      <c r="J24" s="28">
        <v>0</v>
      </c>
      <c r="K24" s="29">
        <f t="shared" si="0"/>
        <v>1054.42</v>
      </c>
      <c r="L24" s="24" t="s">
        <v>95</v>
      </c>
    </row>
    <row r="25" spans="1:12" s="7" customFormat="1" ht="215.25" customHeight="1">
      <c r="A25" s="22" t="s">
        <v>236</v>
      </c>
      <c r="B25" s="37" t="s">
        <v>69</v>
      </c>
      <c r="C25" s="26" t="s">
        <v>149</v>
      </c>
      <c r="D25" s="22" t="s">
        <v>185</v>
      </c>
      <c r="E25" s="23">
        <v>1004</v>
      </c>
      <c r="F25" s="22" t="s">
        <v>158</v>
      </c>
      <c r="G25" s="23" t="s">
        <v>47</v>
      </c>
      <c r="H25" s="28">
        <v>5931.5</v>
      </c>
      <c r="I25" s="28">
        <v>5931.5</v>
      </c>
      <c r="J25" s="28">
        <v>5931.5</v>
      </c>
      <c r="K25" s="29">
        <f t="shared" si="0"/>
        <v>17794.5</v>
      </c>
      <c r="L25" s="24" t="s">
        <v>88</v>
      </c>
    </row>
    <row r="26" spans="1:12" s="7" customFormat="1" ht="171.75" customHeight="1">
      <c r="A26" s="22" t="s">
        <v>237</v>
      </c>
      <c r="B26" s="39" t="s">
        <v>128</v>
      </c>
      <c r="C26" s="26" t="s">
        <v>149</v>
      </c>
      <c r="D26" s="40" t="s">
        <v>41</v>
      </c>
      <c r="E26" s="23"/>
      <c r="F26" s="23"/>
      <c r="G26" s="23"/>
      <c r="H26" s="23">
        <f>23008.1+461.98+115.25+61.65+5.46</f>
        <v>23652.44</v>
      </c>
      <c r="I26" s="23">
        <v>23008.1</v>
      </c>
      <c r="J26" s="23">
        <v>23008.1</v>
      </c>
      <c r="K26" s="29">
        <f t="shared" si="0"/>
        <v>69668.63999999998</v>
      </c>
      <c r="L26" s="24" t="s">
        <v>89</v>
      </c>
    </row>
    <row r="27" spans="1:12" s="3" customFormat="1" ht="24.75" customHeight="1">
      <c r="A27" s="128" t="s">
        <v>20</v>
      </c>
      <c r="B27" s="129"/>
      <c r="C27" s="129"/>
      <c r="D27" s="41"/>
      <c r="E27" s="42"/>
      <c r="F27" s="42"/>
      <c r="G27" s="42"/>
      <c r="H27" s="29">
        <f>SUM(H16:H26)</f>
        <v>309300.97</v>
      </c>
      <c r="I27" s="29">
        <f>SUM(I16:I26)</f>
        <v>299512.95</v>
      </c>
      <c r="J27" s="29">
        <f>SUM(J16:J26)</f>
        <v>299512.95</v>
      </c>
      <c r="K27" s="29">
        <f>SUM(K16:K26)</f>
        <v>908326.8700000001</v>
      </c>
      <c r="L27" s="42"/>
    </row>
    <row r="28" spans="1:13" ht="25.5" customHeight="1">
      <c r="A28" s="125" t="s">
        <v>184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7"/>
      <c r="M28" s="17"/>
    </row>
    <row r="29" spans="1:12" ht="240" customHeight="1">
      <c r="A29" s="22" t="s">
        <v>96</v>
      </c>
      <c r="B29" s="43" t="s">
        <v>70</v>
      </c>
      <c r="C29" s="26" t="s">
        <v>149</v>
      </c>
      <c r="D29" s="22" t="s">
        <v>41</v>
      </c>
      <c r="E29" s="44" t="s">
        <v>43</v>
      </c>
      <c r="F29" s="44" t="s">
        <v>159</v>
      </c>
      <c r="G29" s="23" t="s">
        <v>28</v>
      </c>
      <c r="H29" s="45">
        <v>100</v>
      </c>
      <c r="I29" s="45">
        <v>100</v>
      </c>
      <c r="J29" s="45">
        <v>100</v>
      </c>
      <c r="K29" s="46">
        <f>SUM(H29:J29)</f>
        <v>300</v>
      </c>
      <c r="L29" s="43" t="s">
        <v>144</v>
      </c>
    </row>
    <row r="30" spans="1:12" ht="30.75" customHeight="1">
      <c r="A30" s="47"/>
      <c r="B30" s="48" t="s">
        <v>21</v>
      </c>
      <c r="C30" s="48"/>
      <c r="D30" s="49"/>
      <c r="E30" s="49"/>
      <c r="F30" s="49"/>
      <c r="G30" s="49"/>
      <c r="H30" s="46">
        <f>SUM(H29:H29)</f>
        <v>100</v>
      </c>
      <c r="I30" s="46">
        <f>SUM(I29:I29)</f>
        <v>100</v>
      </c>
      <c r="J30" s="46">
        <f>SUM(J29:J29)</f>
        <v>100</v>
      </c>
      <c r="K30" s="46">
        <f>SUM(K29:K29)</f>
        <v>300</v>
      </c>
      <c r="L30" s="49"/>
    </row>
    <row r="31" spans="1:15" ht="43.5" customHeight="1">
      <c r="A31" s="105" t="s">
        <v>22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7"/>
      <c r="M31" s="5"/>
      <c r="N31" s="5"/>
      <c r="O31" s="5"/>
    </row>
    <row r="32" spans="1:12" ht="195" customHeight="1">
      <c r="A32" s="22" t="s">
        <v>97</v>
      </c>
      <c r="B32" s="43" t="s">
        <v>134</v>
      </c>
      <c r="C32" s="26" t="s">
        <v>149</v>
      </c>
      <c r="D32" s="22" t="s">
        <v>41</v>
      </c>
      <c r="E32" s="50" t="s">
        <v>42</v>
      </c>
      <c r="F32" s="50"/>
      <c r="G32" s="23" t="s">
        <v>28</v>
      </c>
      <c r="H32" s="51"/>
      <c r="I32" s="51"/>
      <c r="J32" s="51"/>
      <c r="K32" s="52">
        <f>SUM(H32:I32)</f>
        <v>0</v>
      </c>
      <c r="L32" s="43" t="s">
        <v>99</v>
      </c>
    </row>
    <row r="33" spans="1:12" ht="204" customHeight="1">
      <c r="A33" s="22" t="s">
        <v>98</v>
      </c>
      <c r="B33" s="43" t="s">
        <v>135</v>
      </c>
      <c r="C33" s="26" t="s">
        <v>149</v>
      </c>
      <c r="D33" s="22" t="s">
        <v>41</v>
      </c>
      <c r="E33" s="50" t="s">
        <v>44</v>
      </c>
      <c r="F33" s="50"/>
      <c r="G33" s="23" t="s">
        <v>28</v>
      </c>
      <c r="H33" s="51"/>
      <c r="I33" s="51"/>
      <c r="J33" s="51"/>
      <c r="K33" s="52">
        <f>SUM(H33:I33)</f>
        <v>0</v>
      </c>
      <c r="L33" s="43" t="s">
        <v>99</v>
      </c>
    </row>
    <row r="34" spans="1:12" ht="21" customHeight="1">
      <c r="A34" s="53"/>
      <c r="B34" s="42" t="s">
        <v>15</v>
      </c>
      <c r="C34" s="42"/>
      <c r="D34" s="42"/>
      <c r="E34" s="49"/>
      <c r="F34" s="54"/>
      <c r="G34" s="54"/>
      <c r="H34" s="29">
        <f>SUM(H32:H33)</f>
        <v>0</v>
      </c>
      <c r="I34" s="29">
        <f>SUM(I32:I33)</f>
        <v>0</v>
      </c>
      <c r="J34" s="29">
        <f>SUM(J32:J33)</f>
        <v>0</v>
      </c>
      <c r="K34" s="29">
        <f>SUM(K32:K33)</f>
        <v>0</v>
      </c>
      <c r="L34" s="29">
        <f>SUM(L32:L33)</f>
        <v>0</v>
      </c>
    </row>
    <row r="35" spans="1:13" s="1" customFormat="1" ht="59.25" customHeight="1">
      <c r="A35" s="130" t="s">
        <v>90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2"/>
      <c r="M35" s="4"/>
    </row>
    <row r="36" spans="1:13" s="1" customFormat="1" ht="194.25" customHeight="1">
      <c r="A36" s="55" t="s">
        <v>100</v>
      </c>
      <c r="B36" s="43" t="s">
        <v>1</v>
      </c>
      <c r="C36" s="26" t="s">
        <v>149</v>
      </c>
      <c r="D36" s="40" t="s">
        <v>41</v>
      </c>
      <c r="E36" s="43"/>
      <c r="F36" s="43"/>
      <c r="G36" s="43"/>
      <c r="H36" s="56"/>
      <c r="I36" s="56"/>
      <c r="J36" s="56"/>
      <c r="K36" s="54">
        <f>SUM(H36:I36)</f>
        <v>0</v>
      </c>
      <c r="L36" s="43" t="s">
        <v>120</v>
      </c>
      <c r="M36" s="2"/>
    </row>
    <row r="37" spans="1:13" s="1" customFormat="1" ht="80.25" customHeight="1">
      <c r="A37" s="55" t="s">
        <v>101</v>
      </c>
      <c r="B37" s="43" t="s">
        <v>13</v>
      </c>
      <c r="C37" s="26" t="s">
        <v>149</v>
      </c>
      <c r="D37" s="40" t="s">
        <v>41</v>
      </c>
      <c r="E37" s="43"/>
      <c r="F37" s="43"/>
      <c r="G37" s="43"/>
      <c r="H37" s="56"/>
      <c r="I37" s="56"/>
      <c r="J37" s="56"/>
      <c r="K37" s="54">
        <f>SUM(H37:I37)</f>
        <v>0</v>
      </c>
      <c r="L37" s="43" t="s">
        <v>14</v>
      </c>
      <c r="M37" s="2"/>
    </row>
    <row r="38" spans="1:13" s="1" customFormat="1" ht="25.5" customHeight="1">
      <c r="A38" s="57"/>
      <c r="B38" s="49" t="s">
        <v>11</v>
      </c>
      <c r="C38" s="49"/>
      <c r="D38" s="42"/>
      <c r="E38" s="49"/>
      <c r="F38" s="49"/>
      <c r="G38" s="49"/>
      <c r="H38" s="29">
        <f>SUM(H36:H37)</f>
        <v>0</v>
      </c>
      <c r="I38" s="29">
        <f>SUM(I36:I37)</f>
        <v>0</v>
      </c>
      <c r="J38" s="29"/>
      <c r="K38" s="29">
        <f>SUM(K36:K37)</f>
        <v>0</v>
      </c>
      <c r="L38" s="49"/>
      <c r="M38" s="2"/>
    </row>
    <row r="39" spans="1:13" s="1" customFormat="1" ht="36" customHeight="1">
      <c r="A39" s="133" t="s">
        <v>23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5"/>
      <c r="M39" s="2"/>
    </row>
    <row r="40" spans="1:13" s="9" customFormat="1" ht="409.5" customHeight="1">
      <c r="A40" s="58" t="s">
        <v>12</v>
      </c>
      <c r="B40" s="25" t="s">
        <v>139</v>
      </c>
      <c r="C40" s="26" t="s">
        <v>149</v>
      </c>
      <c r="D40" s="58" t="s">
        <v>41</v>
      </c>
      <c r="E40" s="58" t="s">
        <v>44</v>
      </c>
      <c r="F40" s="59" t="s">
        <v>188</v>
      </c>
      <c r="G40" s="23" t="s">
        <v>28</v>
      </c>
      <c r="H40" s="60">
        <f>180644.2+19575.3+6767+693.6+1535.3-20268.9+4026.5</f>
        <v>192973</v>
      </c>
      <c r="I40" s="60">
        <f>180644.2</f>
        <v>180644.2</v>
      </c>
      <c r="J40" s="60">
        <f>180644.2</f>
        <v>180644.2</v>
      </c>
      <c r="K40" s="61">
        <f>SUM(H40:J40)</f>
        <v>554261.4</v>
      </c>
      <c r="L40" s="62" t="s">
        <v>145</v>
      </c>
      <c r="M40" s="8"/>
    </row>
    <row r="41" spans="1:13" s="9" customFormat="1" ht="370.5" customHeight="1">
      <c r="A41" s="58" t="s">
        <v>102</v>
      </c>
      <c r="B41" s="63" t="s">
        <v>186</v>
      </c>
      <c r="C41" s="26" t="s">
        <v>149</v>
      </c>
      <c r="D41" s="58" t="s">
        <v>41</v>
      </c>
      <c r="E41" s="58" t="s">
        <v>44</v>
      </c>
      <c r="F41" s="59" t="s">
        <v>187</v>
      </c>
      <c r="G41" s="23" t="s">
        <v>28</v>
      </c>
      <c r="H41" s="60">
        <v>20268.9</v>
      </c>
      <c r="I41" s="60">
        <v>19575.3</v>
      </c>
      <c r="J41" s="60">
        <v>19575.3</v>
      </c>
      <c r="K41" s="61">
        <f>SUM(H41:J41)</f>
        <v>59419.5</v>
      </c>
      <c r="L41" s="62" t="s">
        <v>145</v>
      </c>
      <c r="M41" s="8"/>
    </row>
    <row r="42" spans="1:13" s="9" customFormat="1" ht="285.75" customHeight="1">
      <c r="A42" s="58" t="s">
        <v>103</v>
      </c>
      <c r="B42" s="64" t="s">
        <v>63</v>
      </c>
      <c r="C42" s="26" t="s">
        <v>149</v>
      </c>
      <c r="D42" s="58" t="s">
        <v>41</v>
      </c>
      <c r="E42" s="58" t="s">
        <v>44</v>
      </c>
      <c r="F42" s="59" t="s">
        <v>190</v>
      </c>
      <c r="G42" s="23" t="s">
        <v>62</v>
      </c>
      <c r="H42" s="60">
        <f>39328.96+848.42-1223.9-311.66+619.41-848.42+30.3+195.32+166.73+371.94+376.87+104.19+68.8-2+98.6</f>
        <v>39823.56000000001</v>
      </c>
      <c r="I42" s="60">
        <f>39328.96</f>
        <v>39328.96</v>
      </c>
      <c r="J42" s="60">
        <f>39328.96</f>
        <v>39328.96</v>
      </c>
      <c r="K42" s="61">
        <f aca="true" t="shared" si="1" ref="K42:K56">SUM(H42:J42)</f>
        <v>118481.48000000001</v>
      </c>
      <c r="L42" s="62" t="s">
        <v>146</v>
      </c>
      <c r="M42" s="8"/>
    </row>
    <row r="43" spans="1:13" s="9" customFormat="1" ht="146.25" customHeight="1">
      <c r="A43" s="58" t="s">
        <v>104</v>
      </c>
      <c r="B43" s="65" t="s">
        <v>179</v>
      </c>
      <c r="C43" s="26" t="s">
        <v>149</v>
      </c>
      <c r="D43" s="58" t="s">
        <v>41</v>
      </c>
      <c r="E43" s="58" t="s">
        <v>44</v>
      </c>
      <c r="F43" s="59" t="s">
        <v>189</v>
      </c>
      <c r="G43" s="23" t="s">
        <v>62</v>
      </c>
      <c r="H43" s="60">
        <v>848.41</v>
      </c>
      <c r="I43" s="60"/>
      <c r="J43" s="60"/>
      <c r="K43" s="61">
        <f t="shared" si="1"/>
        <v>848.41</v>
      </c>
      <c r="L43" s="62"/>
      <c r="M43" s="8"/>
    </row>
    <row r="44" spans="1:13" s="9" customFormat="1" ht="54.75" customHeight="1">
      <c r="A44" s="58" t="s">
        <v>105</v>
      </c>
      <c r="B44" s="66" t="s">
        <v>150</v>
      </c>
      <c r="C44" s="26" t="s">
        <v>149</v>
      </c>
      <c r="D44" s="58" t="s">
        <v>41</v>
      </c>
      <c r="E44" s="58" t="s">
        <v>44</v>
      </c>
      <c r="F44" s="59" t="s">
        <v>79</v>
      </c>
      <c r="G44" s="23" t="s">
        <v>62</v>
      </c>
      <c r="H44" s="60">
        <v>1701.7</v>
      </c>
      <c r="I44" s="60">
        <v>1701.7</v>
      </c>
      <c r="J44" s="60">
        <v>1701.7</v>
      </c>
      <c r="K44" s="61">
        <f t="shared" si="1"/>
        <v>5105.1</v>
      </c>
      <c r="L44" s="62"/>
      <c r="M44" s="8"/>
    </row>
    <row r="45" spans="1:13" s="9" customFormat="1" ht="271.5" customHeight="1">
      <c r="A45" s="58" t="s">
        <v>106</v>
      </c>
      <c r="B45" s="36" t="s">
        <v>67</v>
      </c>
      <c r="C45" s="26" t="s">
        <v>149</v>
      </c>
      <c r="D45" s="58" t="s">
        <v>41</v>
      </c>
      <c r="E45" s="59" t="s">
        <v>81</v>
      </c>
      <c r="F45" s="59" t="s">
        <v>160</v>
      </c>
      <c r="G45" s="65" t="s">
        <v>62</v>
      </c>
      <c r="H45" s="60">
        <v>5775.1</v>
      </c>
      <c r="I45" s="60">
        <v>5775.1</v>
      </c>
      <c r="J45" s="60">
        <v>5775.1</v>
      </c>
      <c r="K45" s="61">
        <f t="shared" si="1"/>
        <v>17325.300000000003</v>
      </c>
      <c r="L45" s="62" t="s">
        <v>146</v>
      </c>
      <c r="M45" s="8"/>
    </row>
    <row r="46" spans="1:24" s="11" customFormat="1" ht="263.25" customHeight="1">
      <c r="A46" s="55" t="s">
        <v>191</v>
      </c>
      <c r="B46" s="67" t="s">
        <v>71</v>
      </c>
      <c r="C46" s="26" t="s">
        <v>149</v>
      </c>
      <c r="D46" s="58" t="s">
        <v>41</v>
      </c>
      <c r="E46" s="68">
        <v>702</v>
      </c>
      <c r="F46" s="44" t="s">
        <v>161</v>
      </c>
      <c r="G46" s="23" t="s">
        <v>137</v>
      </c>
      <c r="H46" s="69">
        <v>13401.1</v>
      </c>
      <c r="I46" s="69">
        <v>13401.1</v>
      </c>
      <c r="J46" s="69">
        <v>13401.1</v>
      </c>
      <c r="K46" s="61">
        <f t="shared" si="1"/>
        <v>40203.3</v>
      </c>
      <c r="L46" s="43" t="s">
        <v>26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12" s="7" customFormat="1" ht="192" customHeight="1">
      <c r="A47" s="22" t="s">
        <v>192</v>
      </c>
      <c r="B47" s="38" t="s">
        <v>68</v>
      </c>
      <c r="C47" s="26" t="s">
        <v>149</v>
      </c>
      <c r="D47" s="58" t="s">
        <v>41</v>
      </c>
      <c r="E47" s="58" t="s">
        <v>44</v>
      </c>
      <c r="F47" s="23" t="s">
        <v>162</v>
      </c>
      <c r="G47" s="23" t="s">
        <v>28</v>
      </c>
      <c r="H47" s="28">
        <v>16228.33</v>
      </c>
      <c r="I47" s="28">
        <v>16228.33</v>
      </c>
      <c r="J47" s="28">
        <v>16228.33</v>
      </c>
      <c r="K47" s="61">
        <f t="shared" si="1"/>
        <v>48684.99</v>
      </c>
      <c r="L47" s="24" t="s">
        <v>52</v>
      </c>
    </row>
    <row r="48" spans="1:12" s="7" customFormat="1" ht="192" customHeight="1">
      <c r="A48" s="22" t="s">
        <v>173</v>
      </c>
      <c r="B48" s="38" t="s">
        <v>68</v>
      </c>
      <c r="C48" s="26" t="s">
        <v>149</v>
      </c>
      <c r="D48" s="58" t="s">
        <v>41</v>
      </c>
      <c r="E48" s="58" t="s">
        <v>44</v>
      </c>
      <c r="F48" s="23" t="s">
        <v>172</v>
      </c>
      <c r="G48" s="23" t="s">
        <v>28</v>
      </c>
      <c r="H48" s="28">
        <f>446.95-239.88</f>
        <v>207.07</v>
      </c>
      <c r="I48" s="28">
        <v>0</v>
      </c>
      <c r="J48" s="28">
        <v>0</v>
      </c>
      <c r="K48" s="61">
        <f>SUM(H48:J48)</f>
        <v>207.07</v>
      </c>
      <c r="L48" s="24" t="s">
        <v>52</v>
      </c>
    </row>
    <row r="49" spans="1:12" s="7" customFormat="1" ht="213.75" customHeight="1">
      <c r="A49" s="22" t="s">
        <v>174</v>
      </c>
      <c r="B49" s="37" t="s">
        <v>72</v>
      </c>
      <c r="C49" s="26" t="s">
        <v>149</v>
      </c>
      <c r="D49" s="58" t="s">
        <v>41</v>
      </c>
      <c r="E49" s="58" t="s">
        <v>44</v>
      </c>
      <c r="F49" s="23" t="s">
        <v>50</v>
      </c>
      <c r="G49" s="23" t="s">
        <v>28</v>
      </c>
      <c r="H49" s="28">
        <f>1223.9-22.05</f>
        <v>1201.8500000000001</v>
      </c>
      <c r="I49" s="28">
        <v>0</v>
      </c>
      <c r="J49" s="70">
        <v>0</v>
      </c>
      <c r="K49" s="61">
        <f t="shared" si="1"/>
        <v>1201.8500000000001</v>
      </c>
      <c r="L49" s="24" t="s">
        <v>52</v>
      </c>
    </row>
    <row r="50" spans="1:12" s="7" customFormat="1" ht="118.5" customHeight="1">
      <c r="A50" s="22" t="s">
        <v>175</v>
      </c>
      <c r="B50" s="37" t="s">
        <v>230</v>
      </c>
      <c r="C50" s="26" t="s">
        <v>149</v>
      </c>
      <c r="D50" s="58" t="s">
        <v>41</v>
      </c>
      <c r="E50" s="58" t="s">
        <v>44</v>
      </c>
      <c r="F50" s="23" t="s">
        <v>228</v>
      </c>
      <c r="G50" s="23" t="s">
        <v>28</v>
      </c>
      <c r="H50" s="28">
        <v>30.42</v>
      </c>
      <c r="I50" s="28">
        <v>0</v>
      </c>
      <c r="J50" s="70">
        <v>0</v>
      </c>
      <c r="K50" s="61">
        <f>SUM(H50:J50)</f>
        <v>30.42</v>
      </c>
      <c r="L50" s="24"/>
    </row>
    <row r="51" spans="1:12" s="3" customFormat="1" ht="128.25" customHeight="1">
      <c r="A51" s="22" t="s">
        <v>176</v>
      </c>
      <c r="B51" s="23" t="s">
        <v>129</v>
      </c>
      <c r="C51" s="26" t="s">
        <v>149</v>
      </c>
      <c r="D51" s="23"/>
      <c r="E51" s="23"/>
      <c r="F51" s="23"/>
      <c r="G51" s="23"/>
      <c r="H51" s="28">
        <f>17908.91+0.1+695.62+491.13+612.46+200-712.18+1000</f>
        <v>20196.039999999997</v>
      </c>
      <c r="I51" s="28">
        <f>17908.91+0.1+695.62</f>
        <v>18604.629999999997</v>
      </c>
      <c r="J51" s="70">
        <v>18604.63</v>
      </c>
      <c r="K51" s="61">
        <f t="shared" si="1"/>
        <v>57405.3</v>
      </c>
      <c r="L51" s="24"/>
    </row>
    <row r="52" spans="1:12" s="7" customFormat="1" ht="274.5" customHeight="1">
      <c r="A52" s="40" t="s">
        <v>177</v>
      </c>
      <c r="B52" s="71" t="s">
        <v>223</v>
      </c>
      <c r="C52" s="26" t="s">
        <v>149</v>
      </c>
      <c r="D52" s="58" t="s">
        <v>41</v>
      </c>
      <c r="E52" s="44" t="s">
        <v>224</v>
      </c>
      <c r="F52" s="44" t="s">
        <v>58</v>
      </c>
      <c r="G52" s="23" t="s">
        <v>57</v>
      </c>
      <c r="H52" s="60">
        <v>227.4</v>
      </c>
      <c r="I52" s="60">
        <v>0</v>
      </c>
      <c r="J52" s="60">
        <v>0</v>
      </c>
      <c r="K52" s="61">
        <f t="shared" si="1"/>
        <v>227.4</v>
      </c>
      <c r="L52" s="62" t="s">
        <v>226</v>
      </c>
    </row>
    <row r="53" spans="1:12" s="7" customFormat="1" ht="276.75" customHeight="1">
      <c r="A53" s="40" t="s">
        <v>193</v>
      </c>
      <c r="B53" s="71" t="s">
        <v>73</v>
      </c>
      <c r="C53" s="26" t="s">
        <v>149</v>
      </c>
      <c r="D53" s="58" t="s">
        <v>41</v>
      </c>
      <c r="E53" s="44" t="s">
        <v>216</v>
      </c>
      <c r="F53" s="44" t="s">
        <v>56</v>
      </c>
      <c r="G53" s="23" t="s">
        <v>57</v>
      </c>
      <c r="H53" s="60">
        <v>4</v>
      </c>
      <c r="I53" s="60">
        <v>0</v>
      </c>
      <c r="J53" s="60">
        <v>0</v>
      </c>
      <c r="K53" s="61">
        <f t="shared" si="1"/>
        <v>4</v>
      </c>
      <c r="L53" s="62" t="s">
        <v>227</v>
      </c>
    </row>
    <row r="54" spans="1:12" s="7" customFormat="1" ht="245.25" customHeight="1">
      <c r="A54" s="55" t="s">
        <v>194</v>
      </c>
      <c r="B54" s="25" t="s">
        <v>221</v>
      </c>
      <c r="C54" s="26" t="s">
        <v>149</v>
      </c>
      <c r="D54" s="22" t="s">
        <v>41</v>
      </c>
      <c r="E54" s="50" t="s">
        <v>215</v>
      </c>
      <c r="F54" s="50" t="s">
        <v>219</v>
      </c>
      <c r="G54" s="23" t="s">
        <v>28</v>
      </c>
      <c r="H54" s="56">
        <v>1000</v>
      </c>
      <c r="I54" s="56"/>
      <c r="J54" s="72"/>
      <c r="K54" s="61">
        <f t="shared" si="1"/>
        <v>1000</v>
      </c>
      <c r="L54" s="62" t="s">
        <v>227</v>
      </c>
    </row>
    <row r="55" spans="1:12" s="7" customFormat="1" ht="245.25" customHeight="1">
      <c r="A55" s="55" t="s">
        <v>218</v>
      </c>
      <c r="B55" s="25" t="s">
        <v>222</v>
      </c>
      <c r="C55" s="26" t="s">
        <v>149</v>
      </c>
      <c r="D55" s="22" t="s">
        <v>41</v>
      </c>
      <c r="E55" s="50" t="s">
        <v>215</v>
      </c>
      <c r="F55" s="50" t="s">
        <v>220</v>
      </c>
      <c r="G55" s="23" t="s">
        <v>28</v>
      </c>
      <c r="H55" s="56">
        <v>10</v>
      </c>
      <c r="I55" s="56"/>
      <c r="J55" s="72"/>
      <c r="K55" s="61">
        <f>SUM(H55:J55)</f>
        <v>10</v>
      </c>
      <c r="L55" s="44"/>
    </row>
    <row r="56" spans="1:12" s="7" customFormat="1" ht="204.75" customHeight="1">
      <c r="A56" s="55" t="s">
        <v>229</v>
      </c>
      <c r="B56" s="73" t="s">
        <v>76</v>
      </c>
      <c r="C56" s="26" t="s">
        <v>149</v>
      </c>
      <c r="D56" s="22" t="s">
        <v>41</v>
      </c>
      <c r="E56" s="50" t="s">
        <v>77</v>
      </c>
      <c r="F56" s="50" t="s">
        <v>78</v>
      </c>
      <c r="G56" s="23" t="s">
        <v>28</v>
      </c>
      <c r="H56" s="56"/>
      <c r="I56" s="56"/>
      <c r="J56" s="72"/>
      <c r="K56" s="61">
        <f t="shared" si="1"/>
        <v>0</v>
      </c>
      <c r="L56" s="44"/>
    </row>
    <row r="57" spans="1:12" ht="18.75" customHeight="1">
      <c r="A57" s="136" t="s">
        <v>16</v>
      </c>
      <c r="B57" s="137"/>
      <c r="C57" s="74"/>
      <c r="D57" s="74"/>
      <c r="E57" s="74"/>
      <c r="F57" s="74"/>
      <c r="G57" s="75"/>
      <c r="H57" s="76">
        <f>SUM(H40:H56)</f>
        <v>313896.88</v>
      </c>
      <c r="I57" s="76">
        <f>SUM(I40:I56)</f>
        <v>295259.32</v>
      </c>
      <c r="J57" s="76">
        <f>SUM(J40:J56)</f>
        <v>295259.32</v>
      </c>
      <c r="K57" s="76">
        <f>SUM(K40:K56)</f>
        <v>904415.5200000001</v>
      </c>
      <c r="L57" s="76">
        <f>SUM(L40:L53)</f>
        <v>0</v>
      </c>
    </row>
    <row r="58" spans="1:12" ht="42" customHeight="1">
      <c r="A58" s="138" t="s">
        <v>24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40"/>
    </row>
    <row r="59" spans="1:13" s="9" customFormat="1" ht="166.5" customHeight="1">
      <c r="A59" s="40" t="s">
        <v>25</v>
      </c>
      <c r="B59" s="77" t="s">
        <v>64</v>
      </c>
      <c r="C59" s="26" t="s">
        <v>149</v>
      </c>
      <c r="D59" s="58" t="s">
        <v>41</v>
      </c>
      <c r="E59" s="59" t="s">
        <v>198</v>
      </c>
      <c r="F59" s="59" t="s">
        <v>197</v>
      </c>
      <c r="G59" s="23" t="s">
        <v>28</v>
      </c>
      <c r="H59" s="78">
        <f>16538.58+25.9+641.56+100.37-121.45-55.21+179.91-48.41-5715.08-380.63+74.22+27.94-781.21-25.9+6+8+44.65+58.14+35+427.47-195.3</f>
        <v>10844.550000000005</v>
      </c>
      <c r="I59" s="78">
        <f>16528.58</f>
        <v>16528.58</v>
      </c>
      <c r="J59" s="78">
        <f>16528.58</f>
        <v>16528.58</v>
      </c>
      <c r="K59" s="79">
        <f>SUM(H59:J59)</f>
        <v>43901.71000000001</v>
      </c>
      <c r="L59" s="80" t="s">
        <v>147</v>
      </c>
      <c r="M59" s="8"/>
    </row>
    <row r="60" spans="1:13" s="9" customFormat="1" ht="166.5" customHeight="1">
      <c r="A60" s="40" t="s">
        <v>107</v>
      </c>
      <c r="B60" s="65" t="s">
        <v>179</v>
      </c>
      <c r="C60" s="26" t="s">
        <v>149</v>
      </c>
      <c r="D60" s="58" t="s">
        <v>41</v>
      </c>
      <c r="E60" s="59" t="s">
        <v>198</v>
      </c>
      <c r="F60" s="59" t="s">
        <v>189</v>
      </c>
      <c r="G60" s="23" t="s">
        <v>195</v>
      </c>
      <c r="H60" s="78">
        <v>541.22</v>
      </c>
      <c r="I60" s="78"/>
      <c r="J60" s="78"/>
      <c r="K60" s="79">
        <f>SUM(H60:J60)</f>
        <v>541.22</v>
      </c>
      <c r="L60" s="80" t="s">
        <v>147</v>
      </c>
      <c r="M60" s="8"/>
    </row>
    <row r="61" spans="1:13" s="9" customFormat="1" ht="166.5" customHeight="1">
      <c r="A61" s="40" t="s">
        <v>238</v>
      </c>
      <c r="B61" s="36"/>
      <c r="C61" s="26" t="s">
        <v>149</v>
      </c>
      <c r="D61" s="58" t="s">
        <v>41</v>
      </c>
      <c r="E61" s="59" t="s">
        <v>123</v>
      </c>
      <c r="F61" s="59" t="s">
        <v>196</v>
      </c>
      <c r="G61" s="23" t="s">
        <v>28</v>
      </c>
      <c r="H61" s="78">
        <v>25.9</v>
      </c>
      <c r="I61" s="78">
        <v>25.9</v>
      </c>
      <c r="J61" s="78">
        <v>25.9</v>
      </c>
      <c r="K61" s="79">
        <f>SUM(H61:J61)</f>
        <v>77.69999999999999</v>
      </c>
      <c r="L61" s="80" t="s">
        <v>147</v>
      </c>
      <c r="M61" s="8"/>
    </row>
    <row r="62" spans="1:13" s="9" customFormat="1" ht="166.5" customHeight="1">
      <c r="A62" s="40" t="s">
        <v>200</v>
      </c>
      <c r="B62" s="77" t="s">
        <v>64</v>
      </c>
      <c r="C62" s="26" t="s">
        <v>149</v>
      </c>
      <c r="D62" s="58" t="s">
        <v>41</v>
      </c>
      <c r="E62" s="59" t="s">
        <v>123</v>
      </c>
      <c r="F62" s="59" t="s">
        <v>170</v>
      </c>
      <c r="G62" s="23" t="s">
        <v>28</v>
      </c>
      <c r="H62" s="78">
        <f>5715.08-427.47</f>
        <v>5287.61</v>
      </c>
      <c r="I62" s="78">
        <v>0</v>
      </c>
      <c r="J62" s="78">
        <v>0</v>
      </c>
      <c r="K62" s="79">
        <f>SUM(H62:J62)</f>
        <v>5287.61</v>
      </c>
      <c r="L62" s="80" t="s">
        <v>147</v>
      </c>
      <c r="M62" s="8"/>
    </row>
    <row r="63" spans="1:13" s="9" customFormat="1" ht="166.5" customHeight="1">
      <c r="A63" s="40" t="s">
        <v>201</v>
      </c>
      <c r="B63" s="65" t="s">
        <v>179</v>
      </c>
      <c r="C63" s="26" t="s">
        <v>149</v>
      </c>
      <c r="D63" s="58" t="s">
        <v>41</v>
      </c>
      <c r="E63" s="59" t="s">
        <v>198</v>
      </c>
      <c r="F63" s="59" t="s">
        <v>199</v>
      </c>
      <c r="G63" s="23" t="s">
        <v>195</v>
      </c>
      <c r="H63" s="78">
        <v>380.63</v>
      </c>
      <c r="I63" s="78"/>
      <c r="J63" s="78"/>
      <c r="K63" s="79">
        <f>SUM(H63:J63)</f>
        <v>380.63</v>
      </c>
      <c r="L63" s="80" t="s">
        <v>147</v>
      </c>
      <c r="M63" s="8"/>
    </row>
    <row r="64" spans="1:13" s="9" customFormat="1" ht="150" customHeight="1">
      <c r="A64" s="40" t="s">
        <v>202</v>
      </c>
      <c r="B64" s="36" t="s">
        <v>67</v>
      </c>
      <c r="C64" s="26" t="s">
        <v>149</v>
      </c>
      <c r="D64" s="40" t="s">
        <v>41</v>
      </c>
      <c r="E64" s="81" t="s">
        <v>127</v>
      </c>
      <c r="F64" s="81" t="s">
        <v>163</v>
      </c>
      <c r="G64" s="23" t="s">
        <v>28</v>
      </c>
      <c r="H64" s="78">
        <f>4155.53+120-0.01-1926.72-427.47</f>
        <v>1921.3299999999992</v>
      </c>
      <c r="I64" s="78">
        <f>4155.53+120-0.01</f>
        <v>4275.5199999999995</v>
      </c>
      <c r="J64" s="78">
        <f>4155.53+120-0.01</f>
        <v>4275.5199999999995</v>
      </c>
      <c r="K64" s="79">
        <f aca="true" t="shared" si="2" ref="K64:K71">SUM(H64:J64)</f>
        <v>10472.369999999999</v>
      </c>
      <c r="L64" s="80" t="s">
        <v>147</v>
      </c>
      <c r="M64" s="8"/>
    </row>
    <row r="65" spans="1:13" s="9" customFormat="1" ht="150" customHeight="1">
      <c r="A65" s="40" t="s">
        <v>203</v>
      </c>
      <c r="B65" s="36" t="s">
        <v>67</v>
      </c>
      <c r="C65" s="26" t="s">
        <v>149</v>
      </c>
      <c r="D65" s="40" t="s">
        <v>41</v>
      </c>
      <c r="E65" s="81" t="s">
        <v>127</v>
      </c>
      <c r="F65" s="81" t="s">
        <v>171</v>
      </c>
      <c r="G65" s="23" t="s">
        <v>28</v>
      </c>
      <c r="H65" s="78">
        <f>1926.73+427.47</f>
        <v>2354.2</v>
      </c>
      <c r="I65" s="78">
        <v>0</v>
      </c>
      <c r="J65" s="78">
        <v>0</v>
      </c>
      <c r="K65" s="79">
        <f>SUM(H65:J65)</f>
        <v>2354.2</v>
      </c>
      <c r="L65" s="80" t="s">
        <v>147</v>
      </c>
      <c r="M65" s="8"/>
    </row>
    <row r="66" spans="1:12" s="7" customFormat="1" ht="202.5" customHeight="1">
      <c r="A66" s="40" t="s">
        <v>204</v>
      </c>
      <c r="B66" s="37" t="s">
        <v>68</v>
      </c>
      <c r="C66" s="26" t="s">
        <v>149</v>
      </c>
      <c r="D66" s="40" t="s">
        <v>41</v>
      </c>
      <c r="E66" s="81" t="s">
        <v>124</v>
      </c>
      <c r="F66" s="23" t="s">
        <v>164</v>
      </c>
      <c r="G66" s="23" t="s">
        <v>28</v>
      </c>
      <c r="H66" s="28">
        <f>4410.59+195.3</f>
        <v>4605.89</v>
      </c>
      <c r="I66" s="28">
        <f>4410.59+10</f>
        <v>4420.59</v>
      </c>
      <c r="J66" s="28">
        <f>4410.59+10</f>
        <v>4420.59</v>
      </c>
      <c r="K66" s="79">
        <f t="shared" si="2"/>
        <v>13447.07</v>
      </c>
      <c r="L66" s="24" t="s">
        <v>53</v>
      </c>
    </row>
    <row r="67" spans="1:12" s="7" customFormat="1" ht="214.5" customHeight="1">
      <c r="A67" s="40" t="s">
        <v>205</v>
      </c>
      <c r="B67" s="37" t="s">
        <v>72</v>
      </c>
      <c r="C67" s="26" t="s">
        <v>149</v>
      </c>
      <c r="D67" s="40" t="s">
        <v>41</v>
      </c>
      <c r="E67" s="81" t="s">
        <v>125</v>
      </c>
      <c r="F67" s="23" t="s">
        <v>51</v>
      </c>
      <c r="G67" s="23" t="s">
        <v>28</v>
      </c>
      <c r="H67" s="28">
        <f>121.45+55.21+44.17+22.05</f>
        <v>242.88</v>
      </c>
      <c r="I67" s="28">
        <v>0</v>
      </c>
      <c r="J67" s="70">
        <v>0</v>
      </c>
      <c r="K67" s="79">
        <f t="shared" si="2"/>
        <v>242.88</v>
      </c>
      <c r="L67" s="24" t="s">
        <v>53</v>
      </c>
    </row>
    <row r="68" spans="1:12" s="8" customFormat="1" ht="135" customHeight="1">
      <c r="A68" s="40" t="s">
        <v>206</v>
      </c>
      <c r="B68" s="62" t="s">
        <v>74</v>
      </c>
      <c r="C68" s="26" t="s">
        <v>149</v>
      </c>
      <c r="D68" s="40" t="s">
        <v>41</v>
      </c>
      <c r="E68" s="81" t="s">
        <v>126</v>
      </c>
      <c r="F68" s="23" t="s">
        <v>165</v>
      </c>
      <c r="G68" s="23" t="s">
        <v>28</v>
      </c>
      <c r="H68" s="82">
        <f>48.41</f>
        <v>48.41</v>
      </c>
      <c r="I68" s="82">
        <v>0</v>
      </c>
      <c r="J68" s="82">
        <v>0</v>
      </c>
      <c r="K68" s="79">
        <f t="shared" si="2"/>
        <v>48.41</v>
      </c>
      <c r="L68" s="62" t="s">
        <v>40</v>
      </c>
    </row>
    <row r="69" spans="1:12" ht="231.75" customHeight="1">
      <c r="A69" s="40" t="s">
        <v>207</v>
      </c>
      <c r="B69" s="64" t="s">
        <v>75</v>
      </c>
      <c r="C69" s="26" t="s">
        <v>149</v>
      </c>
      <c r="D69" s="40" t="s">
        <v>41</v>
      </c>
      <c r="E69" s="81" t="s">
        <v>126</v>
      </c>
      <c r="F69" s="27" t="s">
        <v>166</v>
      </c>
      <c r="G69" s="23" t="s">
        <v>28</v>
      </c>
      <c r="H69" s="82">
        <v>1066.2</v>
      </c>
      <c r="I69" s="82">
        <v>1066.2</v>
      </c>
      <c r="J69" s="82">
        <v>1066.2</v>
      </c>
      <c r="K69" s="79">
        <f t="shared" si="2"/>
        <v>3198.6000000000004</v>
      </c>
      <c r="L69" s="62" t="s">
        <v>121</v>
      </c>
    </row>
    <row r="70" spans="1:12" s="8" customFormat="1" ht="126" customHeight="1">
      <c r="A70" s="40" t="s">
        <v>208</v>
      </c>
      <c r="B70" s="64" t="s">
        <v>140</v>
      </c>
      <c r="C70" s="26" t="s">
        <v>149</v>
      </c>
      <c r="D70" s="40" t="s">
        <v>41</v>
      </c>
      <c r="E70" s="81" t="s">
        <v>126</v>
      </c>
      <c r="F70" s="27" t="s">
        <v>153</v>
      </c>
      <c r="G70" s="23" t="s">
        <v>28</v>
      </c>
      <c r="H70" s="82">
        <f>591.3+270</f>
        <v>861.3</v>
      </c>
      <c r="I70" s="82">
        <v>0</v>
      </c>
      <c r="J70" s="82">
        <v>0</v>
      </c>
      <c r="K70" s="79">
        <f t="shared" si="2"/>
        <v>861.3</v>
      </c>
      <c r="L70" s="62" t="s">
        <v>152</v>
      </c>
    </row>
    <row r="71" spans="1:12" ht="78" customHeight="1">
      <c r="A71" s="40" t="s">
        <v>209</v>
      </c>
      <c r="B71" s="62" t="s">
        <v>130</v>
      </c>
      <c r="C71" s="26" t="s">
        <v>149</v>
      </c>
      <c r="D71" s="40" t="s">
        <v>41</v>
      </c>
      <c r="E71" s="40"/>
      <c r="F71" s="83"/>
      <c r="G71" s="84"/>
      <c r="H71" s="82">
        <f>1505.59+225.19+450</f>
        <v>2180.7799999999997</v>
      </c>
      <c r="I71" s="82">
        <v>1505.59</v>
      </c>
      <c r="J71" s="82">
        <v>1505.59</v>
      </c>
      <c r="K71" s="79">
        <f t="shared" si="2"/>
        <v>5191.96</v>
      </c>
      <c r="L71" s="62"/>
    </row>
    <row r="72" spans="1:12" ht="15.75">
      <c r="A72" s="85"/>
      <c r="B72" s="86" t="s">
        <v>30</v>
      </c>
      <c r="C72" s="86"/>
      <c r="D72" s="87"/>
      <c r="E72" s="87"/>
      <c r="F72" s="87"/>
      <c r="G72" s="87"/>
      <c r="H72" s="88">
        <f>SUM(H59:H71)</f>
        <v>30360.9</v>
      </c>
      <c r="I72" s="88">
        <f>SUM(I59:I71)</f>
        <v>27822.380000000005</v>
      </c>
      <c r="J72" s="88">
        <f>SUM(J59:J71)</f>
        <v>27822.380000000005</v>
      </c>
      <c r="K72" s="88">
        <f>SUM(K59:K71)</f>
        <v>86005.66000000003</v>
      </c>
      <c r="L72" s="86"/>
    </row>
    <row r="73" spans="1:13" ht="45" customHeight="1">
      <c r="A73" s="141" t="s">
        <v>35</v>
      </c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3"/>
      <c r="M73" s="6"/>
    </row>
    <row r="74" spans="1:12" s="8" customFormat="1" ht="150.75" customHeight="1">
      <c r="A74" s="40" t="s">
        <v>108</v>
      </c>
      <c r="B74" s="43" t="s">
        <v>133</v>
      </c>
      <c r="C74" s="26" t="s">
        <v>149</v>
      </c>
      <c r="D74" s="58" t="s">
        <v>41</v>
      </c>
      <c r="E74" s="58" t="s">
        <v>44</v>
      </c>
      <c r="F74" s="44" t="s">
        <v>167</v>
      </c>
      <c r="G74" s="23" t="s">
        <v>28</v>
      </c>
      <c r="H74" s="28">
        <v>1200</v>
      </c>
      <c r="I74" s="28">
        <v>1200</v>
      </c>
      <c r="J74" s="30">
        <v>1200</v>
      </c>
      <c r="K74" s="90">
        <f>SUM(H74:J74)</f>
        <v>3600</v>
      </c>
      <c r="L74" s="65" t="s">
        <v>109</v>
      </c>
    </row>
    <row r="75" spans="1:12" s="8" customFormat="1" ht="150" customHeight="1">
      <c r="A75" s="40" t="s">
        <v>110</v>
      </c>
      <c r="B75" s="43" t="s">
        <v>136</v>
      </c>
      <c r="C75" s="26" t="s">
        <v>149</v>
      </c>
      <c r="D75" s="58" t="s">
        <v>41</v>
      </c>
      <c r="E75" s="59" t="s">
        <v>225</v>
      </c>
      <c r="F75" s="44" t="s">
        <v>168</v>
      </c>
      <c r="G75" s="23" t="s">
        <v>28</v>
      </c>
      <c r="H75" s="28">
        <f>1914+1340-379.75-502.5+379.75</f>
        <v>2751.5</v>
      </c>
      <c r="I75" s="28">
        <v>1914</v>
      </c>
      <c r="J75" s="28">
        <v>1914</v>
      </c>
      <c r="K75" s="90">
        <f>SUM(H75:J75)</f>
        <v>6579.5</v>
      </c>
      <c r="L75" s="65" t="s">
        <v>55</v>
      </c>
    </row>
    <row r="76" spans="1:12" s="8" customFormat="1" ht="246" customHeight="1">
      <c r="A76" s="40" t="s">
        <v>239</v>
      </c>
      <c r="B76" s="66" t="s">
        <v>82</v>
      </c>
      <c r="C76" s="26" t="s">
        <v>149</v>
      </c>
      <c r="D76" s="58" t="s">
        <v>41</v>
      </c>
      <c r="E76" s="58" t="s">
        <v>44</v>
      </c>
      <c r="F76" s="44" t="s">
        <v>151</v>
      </c>
      <c r="G76" s="23" t="s">
        <v>28</v>
      </c>
      <c r="H76" s="45">
        <f>90.3-90.3</f>
        <v>0</v>
      </c>
      <c r="I76" s="45">
        <v>90.3</v>
      </c>
      <c r="J76" s="91">
        <v>90.3</v>
      </c>
      <c r="K76" s="90">
        <f>SUM(H76:J76)</f>
        <v>180.6</v>
      </c>
      <c r="L76" s="65" t="s">
        <v>60</v>
      </c>
    </row>
    <row r="77" spans="1:12" s="8" customFormat="1" ht="148.5" customHeight="1">
      <c r="A77" s="40" t="s">
        <v>111</v>
      </c>
      <c r="B77" s="43" t="s">
        <v>212</v>
      </c>
      <c r="C77" s="26" t="s">
        <v>149</v>
      </c>
      <c r="D77" s="58" t="s">
        <v>41</v>
      </c>
      <c r="E77" s="58" t="s">
        <v>44</v>
      </c>
      <c r="F77" s="44" t="s">
        <v>169</v>
      </c>
      <c r="G77" s="23" t="s">
        <v>28</v>
      </c>
      <c r="H77" s="28">
        <v>1689.9</v>
      </c>
      <c r="I77" s="28"/>
      <c r="J77" s="30"/>
      <c r="K77" s="90">
        <f>SUM(H77:J77)</f>
        <v>1689.9</v>
      </c>
      <c r="L77" s="43" t="s">
        <v>59</v>
      </c>
    </row>
    <row r="78" spans="1:12" s="8" customFormat="1" ht="240" customHeight="1">
      <c r="A78" s="40" t="s">
        <v>240</v>
      </c>
      <c r="B78" s="43" t="s">
        <v>213</v>
      </c>
      <c r="C78" s="26" t="s">
        <v>149</v>
      </c>
      <c r="D78" s="58" t="s">
        <v>41</v>
      </c>
      <c r="E78" s="58" t="s">
        <v>44</v>
      </c>
      <c r="F78" s="44" t="s">
        <v>214</v>
      </c>
      <c r="G78" s="23" t="s">
        <v>28</v>
      </c>
      <c r="H78" s="28">
        <v>16.9</v>
      </c>
      <c r="I78" s="28"/>
      <c r="J78" s="30"/>
      <c r="K78" s="90">
        <f>SUM(H78:J78)</f>
        <v>16.9</v>
      </c>
      <c r="L78" s="43" t="s">
        <v>59</v>
      </c>
    </row>
    <row r="79" spans="1:12" ht="15.75">
      <c r="A79" s="86"/>
      <c r="B79" s="86" t="s">
        <v>45</v>
      </c>
      <c r="C79" s="86"/>
      <c r="D79" s="86"/>
      <c r="E79" s="86"/>
      <c r="F79" s="86"/>
      <c r="G79" s="86"/>
      <c r="H79" s="92">
        <f>SUM(H74:H78)</f>
        <v>5658.299999999999</v>
      </c>
      <c r="I79" s="92">
        <f>SUM(I74:I78)</f>
        <v>3204.3</v>
      </c>
      <c r="J79" s="92">
        <f>SUM(J74:J78)</f>
        <v>3204.3</v>
      </c>
      <c r="K79" s="92">
        <f>SUM(K74:K78)</f>
        <v>12066.9</v>
      </c>
      <c r="L79" s="92">
        <f>SUM(L74:L78)</f>
        <v>0</v>
      </c>
    </row>
    <row r="80" spans="1:13" ht="60.75" customHeight="1">
      <c r="A80" s="141" t="s">
        <v>36</v>
      </c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3"/>
      <c r="M80" s="6"/>
    </row>
    <row r="81" spans="1:12" ht="115.5" customHeight="1">
      <c r="A81" s="93" t="s">
        <v>112</v>
      </c>
      <c r="B81" s="94" t="s">
        <v>31</v>
      </c>
      <c r="C81" s="26" t="s">
        <v>149</v>
      </c>
      <c r="D81" s="58" t="s">
        <v>41</v>
      </c>
      <c r="E81" s="58" t="s">
        <v>44</v>
      </c>
      <c r="F81" s="95" t="s">
        <v>141</v>
      </c>
      <c r="G81" s="23" t="s">
        <v>28</v>
      </c>
      <c r="H81" s="45"/>
      <c r="I81" s="45"/>
      <c r="J81" s="45"/>
      <c r="K81" s="46">
        <f>SUM(H81:J81)</f>
        <v>0</v>
      </c>
      <c r="L81" s="94" t="s">
        <v>113</v>
      </c>
    </row>
    <row r="82" spans="1:12" ht="114.75" customHeight="1">
      <c r="A82" s="93" t="s">
        <v>116</v>
      </c>
      <c r="B82" s="65" t="s">
        <v>2</v>
      </c>
      <c r="C82" s="26" t="s">
        <v>149</v>
      </c>
      <c r="D82" s="58" t="s">
        <v>41</v>
      </c>
      <c r="E82" s="58" t="s">
        <v>44</v>
      </c>
      <c r="F82" s="95" t="s">
        <v>142</v>
      </c>
      <c r="G82" s="68"/>
      <c r="H82" s="28"/>
      <c r="I82" s="28"/>
      <c r="J82" s="28"/>
      <c r="K82" s="46">
        <f>SUM(H82:J82)</f>
        <v>0</v>
      </c>
      <c r="L82" s="65" t="s">
        <v>114</v>
      </c>
    </row>
    <row r="83" spans="1:12" s="8" customFormat="1" ht="98.25" customHeight="1">
      <c r="A83" s="78" t="s">
        <v>115</v>
      </c>
      <c r="B83" s="62" t="s">
        <v>46</v>
      </c>
      <c r="C83" s="26" t="s">
        <v>149</v>
      </c>
      <c r="D83" s="58" t="s">
        <v>41</v>
      </c>
      <c r="E83" s="58" t="s">
        <v>44</v>
      </c>
      <c r="F83" s="95" t="s">
        <v>143</v>
      </c>
      <c r="G83" s="23" t="s">
        <v>28</v>
      </c>
      <c r="H83" s="70"/>
      <c r="I83" s="70"/>
      <c r="J83" s="70"/>
      <c r="K83" s="46">
        <f>SUM(H83:J83)</f>
        <v>0</v>
      </c>
      <c r="L83" s="80" t="s">
        <v>119</v>
      </c>
    </row>
    <row r="84" spans="1:12" ht="15.75">
      <c r="A84" s="86"/>
      <c r="B84" s="86" t="s">
        <v>38</v>
      </c>
      <c r="C84" s="86"/>
      <c r="D84" s="86"/>
      <c r="E84" s="86"/>
      <c r="F84" s="86"/>
      <c r="G84" s="86"/>
      <c r="H84" s="92">
        <f>SUM(H81:H83)</f>
        <v>0</v>
      </c>
      <c r="I84" s="92">
        <f>SUM(I81:I83)</f>
        <v>0</v>
      </c>
      <c r="J84" s="92">
        <f>SUM(J81:J83)</f>
        <v>0</v>
      </c>
      <c r="K84" s="92">
        <f>SUM(K81:K83)</f>
        <v>0</v>
      </c>
      <c r="L84" s="86"/>
    </row>
    <row r="85" spans="1:13" ht="33.75" customHeight="1">
      <c r="A85" s="89" t="s">
        <v>122</v>
      </c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7"/>
      <c r="M85" s="6"/>
    </row>
    <row r="86" spans="1:12" ht="104.25" customHeight="1">
      <c r="A86" s="98" t="s">
        <v>117</v>
      </c>
      <c r="B86" s="94" t="s">
        <v>32</v>
      </c>
      <c r="C86" s="26" t="s">
        <v>149</v>
      </c>
      <c r="D86" s="40" t="s">
        <v>41</v>
      </c>
      <c r="E86" s="40" t="s">
        <v>44</v>
      </c>
      <c r="F86" s="55" t="s">
        <v>39</v>
      </c>
      <c r="G86" s="23" t="s">
        <v>28</v>
      </c>
      <c r="H86" s="28">
        <v>0</v>
      </c>
      <c r="I86" s="28">
        <v>0</v>
      </c>
      <c r="J86" s="28">
        <v>0</v>
      </c>
      <c r="K86" s="29">
        <f>SUM(H86:J86)</f>
        <v>0</v>
      </c>
      <c r="L86" s="94" t="s">
        <v>33</v>
      </c>
    </row>
    <row r="87" spans="1:12" ht="91.5" customHeight="1">
      <c r="A87" s="99" t="s">
        <v>118</v>
      </c>
      <c r="B87" s="65" t="s">
        <v>34</v>
      </c>
      <c r="C87" s="26" t="s">
        <v>149</v>
      </c>
      <c r="D87" s="40" t="s">
        <v>41</v>
      </c>
      <c r="E87" s="99"/>
      <c r="F87" s="99"/>
      <c r="G87" s="99" t="s">
        <v>0</v>
      </c>
      <c r="H87" s="100"/>
      <c r="I87" s="100"/>
      <c r="J87" s="100"/>
      <c r="K87" s="29">
        <f>SUM(H87:J87)</f>
        <v>0</v>
      </c>
      <c r="L87" s="65" t="s">
        <v>54</v>
      </c>
    </row>
    <row r="88" spans="1:12" ht="15.75">
      <c r="A88" s="75"/>
      <c r="B88" s="101" t="s">
        <v>37</v>
      </c>
      <c r="C88" s="101"/>
      <c r="D88" s="75"/>
      <c r="E88" s="75"/>
      <c r="F88" s="75"/>
      <c r="G88" s="75"/>
      <c r="H88" s="76">
        <f>SUM(H86:H87)</f>
        <v>0</v>
      </c>
      <c r="I88" s="76">
        <f>SUM(I86:I87)</f>
        <v>0</v>
      </c>
      <c r="J88" s="76">
        <f>SUM(J86:J87)</f>
        <v>0</v>
      </c>
      <c r="K88" s="76">
        <f>SUM(K86:K87)</f>
        <v>0</v>
      </c>
      <c r="L88" s="75"/>
    </row>
    <row r="89" spans="1:12" ht="19.5" customHeight="1">
      <c r="A89" s="102"/>
      <c r="B89" s="75" t="s">
        <v>17</v>
      </c>
      <c r="C89" s="75"/>
      <c r="D89" s="75"/>
      <c r="E89" s="75"/>
      <c r="F89" s="75"/>
      <c r="G89" s="75"/>
      <c r="H89" s="76">
        <f>H27+H30+H34+H38+H57+H72+H79+H84+H88</f>
        <v>659317.05</v>
      </c>
      <c r="I89" s="76">
        <f>I27+I30+I34+I38+I57+I72+I79+I84+I88</f>
        <v>625898.9500000001</v>
      </c>
      <c r="J89" s="76">
        <f>J27+J30+J34+J38+J57+J72+J79+J84+J88</f>
        <v>625898.9500000001</v>
      </c>
      <c r="K89" s="76">
        <f>K27+K30+K34+K38+K57+K72+K79+K84+K88</f>
        <v>1911114.9500000002</v>
      </c>
      <c r="L89" s="75"/>
    </row>
    <row r="90" spans="1:12" ht="31.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1:12" ht="15">
      <c r="A91" s="12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 ht="15.75" hidden="1">
      <c r="A92" s="12"/>
      <c r="B92" s="124" t="s">
        <v>18</v>
      </c>
      <c r="C92" s="124"/>
      <c r="D92" s="124"/>
      <c r="E92" s="124"/>
      <c r="F92" s="124"/>
      <c r="G92" s="124"/>
      <c r="H92" s="124"/>
      <c r="I92" s="124"/>
      <c r="J92" s="124"/>
      <c r="K92" s="124"/>
      <c r="L92" s="124"/>
    </row>
    <row r="93" spans="1:12" ht="15">
      <c r="A93" s="12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 ht="15">
      <c r="A94" s="12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</sheetData>
  <sheetProtection/>
  <mergeCells count="29">
    <mergeCell ref="B92:L92"/>
    <mergeCell ref="A28:L28"/>
    <mergeCell ref="A27:C27"/>
    <mergeCell ref="A35:L35"/>
    <mergeCell ref="A39:L39"/>
    <mergeCell ref="A57:B57"/>
    <mergeCell ref="A58:L58"/>
    <mergeCell ref="A73:L73"/>
    <mergeCell ref="A80:L80"/>
    <mergeCell ref="A12:A13"/>
    <mergeCell ref="D12:G12"/>
    <mergeCell ref="K6:L6"/>
    <mergeCell ref="A10:L10"/>
    <mergeCell ref="A15:L15"/>
    <mergeCell ref="H12:I12"/>
    <mergeCell ref="A8:L8"/>
    <mergeCell ref="A9:L9"/>
    <mergeCell ref="A11:L11"/>
    <mergeCell ref="K12:K13"/>
    <mergeCell ref="A3:L3"/>
    <mergeCell ref="A4:L4"/>
    <mergeCell ref="A5:L5"/>
    <mergeCell ref="A31:L31"/>
    <mergeCell ref="F2:L2"/>
    <mergeCell ref="A1:L1"/>
    <mergeCell ref="A7:L7"/>
    <mergeCell ref="A14:L14"/>
    <mergeCell ref="B12:B13"/>
    <mergeCell ref="L12:L13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Олеся</cp:lastModifiedBy>
  <cp:lastPrinted>2018-07-26T04:40:08Z</cp:lastPrinted>
  <dcterms:created xsi:type="dcterms:W3CDTF">2010-09-05T13:57:35Z</dcterms:created>
  <dcterms:modified xsi:type="dcterms:W3CDTF">2018-09-19T02:12:21Z</dcterms:modified>
  <cp:category/>
  <cp:version/>
  <cp:contentType/>
  <cp:contentStatus/>
</cp:coreProperties>
</file>