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<sst xmlns="http://schemas.openxmlformats.org/spreadsheetml/2006/main" count="398" uniqueCount="217">
  <si>
    <t xml:space="preserve"> </t>
  </si>
  <si>
    <t>Экспертиза огнезащитной обработки деревянных конструкций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</si>
  <si>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</si>
  <si>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</si>
  <si>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</si>
  <si>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</si>
  <si>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</si>
  <si>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</si>
  <si>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</si>
  <si>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</si>
  <si>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</si>
  <si>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</si>
  <si>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</si>
  <si>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</si>
  <si>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</si>
  <si>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</si>
  <si>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</si>
  <si>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Руководитель Управления образованием                    Л.Ф. Буйницкая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</si>
  <si>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</si>
  <si>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</si>
  <si>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</si>
  <si>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</si>
  <si>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2    Создание дополнительных мест для получения детьми дошкольного возраста дошкольного образования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</si>
  <si>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</si>
  <si>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</si>
  <si>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</si>
  <si>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</si>
  <si>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</si>
  <si>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</si>
  <si>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</si>
  <si>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</si>
  <si>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</si>
  <si>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</si>
  <si>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</si>
  <si>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Итого по задаче 9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</si>
  <si>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</si>
  <si>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</si>
  <si>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</si>
  <si>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</si>
  <si>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</si>
  <si>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</si>
  <si>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</si>
  <si>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</si>
  <si>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Разработка ПСД на устройство второго эвакуационного выхода</t>
  </si>
  <si>
    <t>313    321     244</t>
  </si>
  <si>
    <t xml:space="preserve">0701,  0702,    </t>
  </si>
  <si>
    <t xml:space="preserve">    01.1.0010220</t>
  </si>
  <si>
    <t xml:space="preserve">     01.1.0010220</t>
  </si>
  <si>
    <t xml:space="preserve">        01.1.0010220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</si>
  <si>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</si>
  <si>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</si>
  <si>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>01.100S5630</t>
  </si>
  <si>
    <t>в 5-х учреждениях произведен текущий ремонт вытяжной вентиляции в помещении мастерских</t>
  </si>
  <si>
    <t xml:space="preserve">  01.100S3980</t>
  </si>
  <si>
    <t xml:space="preserve">611   612    621    622   </t>
  </si>
  <si>
    <t xml:space="preserve">  01.10073980</t>
  </si>
  <si>
    <t>01.100S5631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</si>
  <si>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</si>
  <si>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</si>
  <si>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</si>
  <si>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</si>
  <si>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</si>
  <si>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Софинансирование расходов, направленных на проведение работ в общеобразовательных организациях с целью устранения предписаний надзорных органов к зданиям общеобразовательных организаций в рамках подпрограммы "Развитие дошкольного, общего и дополнительного образования детей"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</si>
  <si>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</si>
  <si>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</si>
  <si>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</si>
  <si>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 xml:space="preserve">           01.100S099А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</si>
  <si>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</si>
  <si>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</si>
  <si>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</si>
  <si>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</si>
  <si>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</si>
  <si>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</si>
  <si>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</si>
  <si>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</si>
  <si>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</si>
  <si>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</si>
  <si>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</si>
  <si>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Софинансирование расходов предусмотренные на приобретение электронных стендов с изображениями схем безопасного движения к общеобразовательным организациям в рамках подпрограммы "Развитие дошкольного, общего и дополнительного образования"</t>
  </si>
  <si>
    <t xml:space="preserve">0702,    </t>
  </si>
  <si>
    <t xml:space="preserve">           01.100S3981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</si>
  <si>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</si>
  <si>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</si>
  <si>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0702    0707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</si>
  <si>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</si>
  <si>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</si>
  <si>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</si>
  <si>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</si>
  <si>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</si>
  <si>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</si>
  <si>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</si>
  <si>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</si>
  <si>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</si>
  <si>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</si>
  <si>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</si>
  <si>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</si>
  <si>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</si>
  <si>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2.1.</t>
  </si>
  <si>
    <t>3.1.</t>
  </si>
  <si>
    <t>3.2.</t>
  </si>
  <si>
    <t>произведено благоустройство территории в 1-м учреждении</t>
  </si>
  <si>
    <t>4.1.</t>
  </si>
  <si>
    <t>4.2.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</si>
  <si>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</si>
  <si>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</si>
  <si>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</si>
  <si>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</si>
  <si>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</si>
  <si>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</si>
  <si>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</si>
  <si>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</si>
  <si>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</si>
  <si>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</si>
  <si>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</si>
  <si>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6.2.</t>
  </si>
  <si>
    <t>6.3.</t>
  </si>
  <si>
    <t>6.4.</t>
  </si>
  <si>
    <t>6.6.</t>
  </si>
  <si>
    <t>6.7.</t>
  </si>
  <si>
    <t>6.8.</t>
  </si>
  <si>
    <t>7.1.</t>
  </si>
  <si>
    <t>7.2.</t>
  </si>
  <si>
    <t>7.4.</t>
  </si>
  <si>
    <t>7.5.</t>
  </si>
  <si>
    <t>8.1.</t>
  </si>
  <si>
    <t>8.3.</t>
  </si>
  <si>
    <t>8.2.</t>
  </si>
  <si>
    <t>9.1.</t>
  </si>
  <si>
    <t>9.2.</t>
  </si>
  <si>
    <t>Ежемесячно 62 педагога получают стимулирующие выплаты, в соответствии с Указами Президента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</si>
  <si>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</si>
  <si>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</si>
  <si>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</si>
  <si>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0702     0707     0709   0703</t>
  </si>
  <si>
    <t>0702   0703</t>
  </si>
  <si>
    <t>0702    0703    0707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</si>
  <si>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</si>
  <si>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</si>
  <si>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</si>
  <si>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</si>
  <si>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</si>
  <si>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</si>
  <si>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7.6.</t>
  </si>
  <si>
    <t>611   612    621    622   321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</si>
  <si>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</si>
  <si>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</si>
  <si>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6.9.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</si>
  <si>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</si>
  <si>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1.5</t>
  </si>
  <si>
    <t>1.6</t>
  </si>
  <si>
    <t>1.7</t>
  </si>
  <si>
    <t>1.8</t>
  </si>
  <si>
    <t>1.9</t>
  </si>
  <si>
    <t>01.1.0085090</t>
  </si>
  <si>
    <t>01.10085090</t>
  </si>
  <si>
    <t>01.10085180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</si>
  <si>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</t>
  </si>
  <si>
    <t>Ежегодно 6302 человека получают услуги дополнительного  образования</t>
  </si>
  <si>
    <t>Итого за период  2018-2020 годы</t>
  </si>
  <si>
    <t>Управление образованием Администрации города Шарыпово</t>
  </si>
  <si>
    <t xml:space="preserve">образования "город Шарыпово Красноярского края", </t>
  </si>
  <si>
    <t>утвержденной постановлением Администрации города Шарыпово от 13.10.2017 № 210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</si>
  <si>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</si>
  <si>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</si>
  <si>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</si>
  <si>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  01.1.0010480</t>
  </si>
  <si>
    <t xml:space="preserve">     01.1.001021П</t>
  </si>
  <si>
    <t xml:space="preserve">  01.1.0074080    01.1.0075880     </t>
  </si>
  <si>
    <t xml:space="preserve"> 01.1.0085010       01.10010470</t>
  </si>
  <si>
    <t xml:space="preserve">  01.1.0085190     </t>
  </si>
  <si>
    <t xml:space="preserve">    01.10075110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</si>
  <si>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</si>
  <si>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</si>
  <si>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</si>
  <si>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</si>
  <si>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     01.1.0074090    01.1.0075640    </t>
  </si>
  <si>
    <t xml:space="preserve">  01.1.0085040  01.10010470</t>
  </si>
  <si>
    <t xml:space="preserve">       01.10075110   </t>
  </si>
  <si>
    <t xml:space="preserve">01.1.0075660   </t>
  </si>
  <si>
    <t xml:space="preserve">      01.1.0010210</t>
  </si>
  <si>
    <t xml:space="preserve">  01.1.0085050       01.1.0087370  01.10010470</t>
  </si>
  <si>
    <t xml:space="preserve">         01.10075110  </t>
  </si>
  <si>
    <t xml:space="preserve">        01.1.0010210</t>
  </si>
  <si>
    <t xml:space="preserve">        01.1.0010310</t>
  </si>
  <si>
    <t xml:space="preserve">      01.1.0087340</t>
  </si>
  <si>
    <t xml:space="preserve">           01.10085090</t>
  </si>
  <si>
    <t xml:space="preserve">   01.1.0085180</t>
  </si>
  <si>
    <t xml:space="preserve"> 01.10075630</t>
  </si>
  <si>
    <t xml:space="preserve">  01.1.008505П         01.1001047П</t>
  </si>
  <si>
    <t xml:space="preserve">         01.1007511П  </t>
  </si>
  <si>
    <t xml:space="preserve">Приложение 4 к постановлению </t>
  </si>
  <si>
    <t xml:space="preserve">    "Приложение № 2</t>
  </si>
  <si>
    <t xml:space="preserve">к подпрограмме "Развитие дошкольного, общего и дополнительного образования" </t>
  </si>
  <si>
    <t>Родительская плата за содержание ребенка в муниципальных дошкольных образовательных учреждениях, благотворительные пожертвования, спонсорская помощь, платные услуги</t>
  </si>
  <si>
    <t>Экспертиза огнезащитной обработки деревянных конструкций произведена в 8-ми учреждениях. Создание безопасных и комфортных условий для  1833 получателей услуг</t>
  </si>
  <si>
    <t>Услуги общего образования получают: 2014 год - 4785 человек, 2015 год - 4819 человек, 2016 год - 5003 человека, 2017 год - 5044 человека, 2018 год - 5152 человека, 2019 год - 5250 человек, 2020 год - 5384 человека</t>
  </si>
  <si>
    <t>Услуги общего образования получают: 2014 год - 4785 человек, 2015 год - 4819 человек, 2016 год - 5003 человек, 2017 год - 5044 человек, 2018 год - 5152 человек, 2019 год - 5250 человек, 2020 год - 5384 человека</t>
  </si>
  <si>
    <t>1260 детей из малообеспеченных семей получают бесплатное школьное питание</t>
  </si>
  <si>
    <t>Плата родителей за питание детей в школьной столовой, благотворительные пожетрвования, спонсорская помощь, платные услуги</t>
  </si>
  <si>
    <t>Благотворительные пожертвования, спонсорская помощь, платные услуги</t>
  </si>
  <si>
    <t>в 2-х  учреждениях произведен текущий ремонт водоснабжения и канализации в помещении мастерских</t>
  </si>
  <si>
    <t>текущий ремонт кровли произведен в 4-х учреждениях</t>
  </si>
  <si>
    <t>произведено приобретение и установка системы видеонаблюдения в 5-ти учреждениях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</si>
  <si>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</si>
  <si>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</si>
  <si>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в 9-ти учреждениях проведена экспертиза огнезащитной обработки деревянных конструкций кровли и декораций</t>
  </si>
  <si>
    <t>Выведение средств обнаружения пожаров на пульт подразделения пожарной охраны</t>
  </si>
  <si>
    <t>В 9-ти учреждениях проведено выведение средств обнаружения пожаров на пульт подразделения пожарной охраны</t>
  </si>
  <si>
    <t xml:space="preserve">Для 1-го учреждения разработана ПСД на устройство второго эвакуационного выхода </t>
  </si>
  <si>
    <t>восстановлено наружное освещения в 18-ти учреждениях</t>
  </si>
  <si>
    <t>восстановлена целостность ограждения территории по периметру в 16-ти учреждениях</t>
  </si>
  <si>
    <t>Руководитель Управления образованием __________Л.Ф. Буйницкая</t>
  </si>
  <si>
    <t>Задача 8. 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(МЧС) по Красноярскому краю (Отдел надзорной деятельности по г. Шарыпово, Шарыповскому и Ужурскому районам)</t>
  </si>
  <si>
    <t>6.5.</t>
  </si>
  <si>
    <t>6.10.</t>
  </si>
  <si>
    <t>7.3.</t>
  </si>
  <si>
    <t>Администрации города Шарыпово от 22.03.2018 г. № 75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</si>
</sst>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wrapText="1"/>
    </xf>
    <xf numFmtId="181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1" fillId="33" borderId="0" xfId="0" applyNumberFormat="1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49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1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vertical="top"/>
    </xf>
    <xf numFmtId="2" fontId="2" fillId="0" borderId="17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2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top"/>
    </xf>
    <xf numFmtId="181" fontId="1" fillId="0" borderId="17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top"/>
    </xf>
    <xf numFmtId="2" fontId="2" fillId="0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14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vertical="top" wrapText="1"/>
    </xf>
    <xf numFmtId="2" fontId="2" fillId="0" borderId="17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1" fillId="33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zoomScale="75" zoomScaleNormal="75" zoomScalePageLayoutView="0" workbookViewId="0" topLeftCell="A3">
      <selection activeCell="L11" sqref="L11:L12"/>
    </sheetView>
  </sheetViews>
  <sheetFormatPr defaultColWidth="9.00390625" defaultRowHeight="12.75"/>
  <cols>
    <col min="1" max="1" width="5.375" style="16" customWidth="1"/>
    <col min="2" max="2" width="39.00390625" style="17" customWidth="1"/>
    <col min="3" max="3" width="15.625" style="17" customWidth="1"/>
    <col min="4" max="4" width="7.625" style="17" customWidth="1"/>
    <col min="5" max="5" width="8.75390625" style="17" customWidth="1"/>
    <col min="6" max="6" width="14.625" style="17" customWidth="1"/>
    <col min="7" max="7" width="6.125" style="17" customWidth="1"/>
    <col min="8" max="10" width="10.875" style="17" customWidth="1"/>
    <col min="11" max="11" width="12.875" style="17" customWidth="1"/>
    <col min="12" max="12" width="17.625" style="17" customWidth="1"/>
    <col min="13" max="13" width="11.00390625" style="0" bestFit="1" customWidth="1"/>
  </cols>
  <sheetData>
    <row r="1" spans="1:12" ht="21.75" customHeight="1" hidden="1">
      <c r="A1" s="96" t="s">
        <v>63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1.75" customHeight="1" hidden="1">
      <c r="A2" s="12"/>
      <c r="B2" s="13"/>
      <c r="C2" s="13"/>
      <c r="D2" s="13"/>
      <c r="E2" s="13"/>
      <c r="F2" s="98" t="s">
        <v>64</v>
      </c>
      <c r="G2" s="98"/>
      <c r="H2" s="98"/>
      <c r="I2" s="98"/>
      <c r="J2" s="98"/>
      <c r="K2" s="98"/>
      <c r="L2" s="98"/>
    </row>
    <row r="3" spans="1:12" ht="21.75" customHeight="1">
      <c r="A3" s="96" t="s">
        <v>190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21.75" customHeight="1">
      <c r="A4" s="96" t="s">
        <v>216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21.7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00" t="s">
        <v>191</v>
      </c>
      <c r="L5" s="100"/>
    </row>
    <row r="6" spans="1:12" ht="18.75" customHeight="1">
      <c r="A6" s="100" t="s">
        <v>192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3.5" customHeight="1">
      <c r="A7" s="100" t="s">
        <v>86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15.75" customHeight="1">
      <c r="A8" s="100" t="s">
        <v>160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5.75" customHeight="1">
      <c r="A9" s="100" t="s">
        <v>161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ht="51.75" customHeight="1">
      <c r="A10" s="110" t="s">
        <v>85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2"/>
      <c r="L10" s="112"/>
    </row>
    <row r="11" spans="1:12" ht="40.5" customHeight="1">
      <c r="A11" s="106" t="s">
        <v>0</v>
      </c>
      <c r="B11" s="105" t="s">
        <v>2</v>
      </c>
      <c r="C11" s="21"/>
      <c r="D11" s="105" t="s">
        <v>4</v>
      </c>
      <c r="E11" s="105"/>
      <c r="F11" s="105"/>
      <c r="G11" s="105"/>
      <c r="H11" s="105"/>
      <c r="I11" s="105"/>
      <c r="J11" s="21"/>
      <c r="K11" s="105" t="s">
        <v>158</v>
      </c>
      <c r="L11" s="105" t="s">
        <v>8</v>
      </c>
    </row>
    <row r="12" spans="1:12" ht="40.5" customHeight="1">
      <c r="A12" s="106"/>
      <c r="B12" s="105"/>
      <c r="C12" s="21" t="s">
        <v>3</v>
      </c>
      <c r="D12" s="21" t="s">
        <v>3</v>
      </c>
      <c r="E12" s="21" t="s">
        <v>5</v>
      </c>
      <c r="F12" s="21" t="s">
        <v>6</v>
      </c>
      <c r="G12" s="21" t="s">
        <v>7</v>
      </c>
      <c r="H12" s="21">
        <v>2018</v>
      </c>
      <c r="I12" s="21">
        <v>2019</v>
      </c>
      <c r="J12" s="21">
        <v>2020</v>
      </c>
      <c r="K12" s="105"/>
      <c r="L12" s="105"/>
    </row>
    <row r="13" spans="1:12" s="3" customFormat="1" ht="36" customHeight="1">
      <c r="A13" s="102" t="s">
        <v>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4"/>
    </row>
    <row r="14" spans="1:12" ht="22.5" customHeight="1">
      <c r="A14" s="107" t="s">
        <v>18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9"/>
    </row>
    <row r="15" spans="1:12" s="7" customFormat="1" ht="385.5" customHeight="1">
      <c r="A15" s="20" t="s">
        <v>92</v>
      </c>
      <c r="B15" s="23" t="s">
        <v>144</v>
      </c>
      <c r="C15" s="95" t="s">
        <v>159</v>
      </c>
      <c r="D15" s="20" t="s">
        <v>38</v>
      </c>
      <c r="E15" s="20" t="s">
        <v>39</v>
      </c>
      <c r="F15" s="25" t="s">
        <v>167</v>
      </c>
      <c r="G15" s="21" t="s">
        <v>27</v>
      </c>
      <c r="H15" s="26">
        <f>127940.2+61741.4+4834.6+1592.5</f>
        <v>196108.7</v>
      </c>
      <c r="I15" s="26">
        <f>127940.2+61741.4</f>
        <v>189681.6</v>
      </c>
      <c r="J15" s="26">
        <f>127940.2+61741.4</f>
        <v>189681.6</v>
      </c>
      <c r="K15" s="27">
        <f>SUM(H15:J15)</f>
        <v>575471.9</v>
      </c>
      <c r="L15" s="21" t="s">
        <v>87</v>
      </c>
    </row>
    <row r="16" spans="1:12" s="7" customFormat="1" ht="138" customHeight="1">
      <c r="A16" s="28" t="s">
        <v>93</v>
      </c>
      <c r="B16" s="29" t="s">
        <v>57</v>
      </c>
      <c r="C16" s="95" t="s">
        <v>159</v>
      </c>
      <c r="D16" s="28" t="s">
        <v>38</v>
      </c>
      <c r="E16" s="28" t="s">
        <v>39</v>
      </c>
      <c r="F16" s="30" t="s">
        <v>168</v>
      </c>
      <c r="G16" s="31" t="s">
        <v>27</v>
      </c>
      <c r="H16" s="32">
        <f>35462.82+757.29-1054.42-595.4+151.67</f>
        <v>34721.96</v>
      </c>
      <c r="I16" s="32">
        <v>35462.82</v>
      </c>
      <c r="J16" s="32">
        <v>35462.82</v>
      </c>
      <c r="K16" s="27">
        <f aca="true" t="shared" si="0" ref="K16:K23">SUM(H16:J16)</f>
        <v>105647.6</v>
      </c>
      <c r="L16" s="33" t="s">
        <v>88</v>
      </c>
    </row>
    <row r="17" spans="1:12" s="7" customFormat="1" ht="169.5" customHeight="1">
      <c r="A17" s="28" t="s">
        <v>94</v>
      </c>
      <c r="B17" s="29" t="s">
        <v>136</v>
      </c>
      <c r="C17" s="95" t="s">
        <v>159</v>
      </c>
      <c r="D17" s="28" t="s">
        <v>38</v>
      </c>
      <c r="E17" s="28" t="s">
        <v>39</v>
      </c>
      <c r="F17" s="30" t="s">
        <v>169</v>
      </c>
      <c r="G17" s="31" t="s">
        <v>27</v>
      </c>
      <c r="H17" s="32">
        <v>26556.9</v>
      </c>
      <c r="I17" s="32">
        <v>26556.9</v>
      </c>
      <c r="J17" s="32">
        <v>26556.9</v>
      </c>
      <c r="K17" s="27">
        <f t="shared" si="0"/>
        <v>79670.70000000001</v>
      </c>
      <c r="L17" s="33" t="s">
        <v>137</v>
      </c>
    </row>
    <row r="18" spans="1:12" s="7" customFormat="1" ht="166.5" customHeight="1">
      <c r="A18" s="20" t="s">
        <v>95</v>
      </c>
      <c r="B18" s="34" t="s">
        <v>68</v>
      </c>
      <c r="C18" s="95" t="s">
        <v>159</v>
      </c>
      <c r="D18" s="20" t="s">
        <v>38</v>
      </c>
      <c r="E18" s="20" t="s">
        <v>39</v>
      </c>
      <c r="F18" s="25" t="s">
        <v>170</v>
      </c>
      <c r="G18" s="21" t="s">
        <v>27</v>
      </c>
      <c r="H18" s="26">
        <v>4798.3</v>
      </c>
      <c r="I18" s="26">
        <v>4798.3</v>
      </c>
      <c r="J18" s="26">
        <v>4798.3</v>
      </c>
      <c r="K18" s="27">
        <f t="shared" si="0"/>
        <v>14394.900000000001</v>
      </c>
      <c r="L18" s="22" t="s">
        <v>88</v>
      </c>
    </row>
    <row r="19" spans="1:12" s="3" customFormat="1" ht="388.5" customHeight="1">
      <c r="A19" s="20" t="s">
        <v>148</v>
      </c>
      <c r="B19" s="35" t="s">
        <v>82</v>
      </c>
      <c r="C19" s="95" t="s">
        <v>159</v>
      </c>
      <c r="D19" s="20" t="s">
        <v>38</v>
      </c>
      <c r="E19" s="21">
        <v>1003</v>
      </c>
      <c r="F19" s="20" t="s">
        <v>171</v>
      </c>
      <c r="G19" s="21" t="s">
        <v>27</v>
      </c>
      <c r="H19" s="26">
        <v>693.2</v>
      </c>
      <c r="I19" s="26">
        <v>693.2</v>
      </c>
      <c r="J19" s="26">
        <v>693.2</v>
      </c>
      <c r="K19" s="27">
        <f t="shared" si="0"/>
        <v>2079.6000000000004</v>
      </c>
      <c r="L19" s="22" t="s">
        <v>28</v>
      </c>
    </row>
    <row r="20" spans="1:13" s="7" customFormat="1" ht="195" customHeight="1">
      <c r="A20" s="20" t="s">
        <v>149</v>
      </c>
      <c r="B20" s="36" t="s">
        <v>69</v>
      </c>
      <c r="C20" s="95" t="s">
        <v>159</v>
      </c>
      <c r="D20" s="20" t="s">
        <v>38</v>
      </c>
      <c r="E20" s="20" t="s">
        <v>39</v>
      </c>
      <c r="F20" s="21" t="s">
        <v>172</v>
      </c>
      <c r="G20" s="21" t="s">
        <v>27</v>
      </c>
      <c r="H20" s="26">
        <f>13380.53+101.56</f>
        <v>13482.09</v>
      </c>
      <c r="I20" s="26">
        <v>13380.53</v>
      </c>
      <c r="J20" s="26">
        <v>13380.53</v>
      </c>
      <c r="K20" s="27">
        <f t="shared" si="0"/>
        <v>40243.15</v>
      </c>
      <c r="L20" s="22" t="s">
        <v>96</v>
      </c>
      <c r="M20" s="7" t="s">
        <v>26</v>
      </c>
    </row>
    <row r="21" spans="1:12" s="7" customFormat="1" ht="215.25" customHeight="1">
      <c r="A21" s="20" t="s">
        <v>150</v>
      </c>
      <c r="B21" s="35" t="s">
        <v>73</v>
      </c>
      <c r="C21" s="95" t="s">
        <v>159</v>
      </c>
      <c r="D21" s="20" t="s">
        <v>38</v>
      </c>
      <c r="E21" s="20" t="s">
        <v>39</v>
      </c>
      <c r="F21" s="21" t="s">
        <v>46</v>
      </c>
      <c r="G21" s="21" t="s">
        <v>27</v>
      </c>
      <c r="H21" s="26">
        <f>1054.42</f>
        <v>1054.42</v>
      </c>
      <c r="I21" s="26">
        <v>0</v>
      </c>
      <c r="J21" s="26">
        <v>0</v>
      </c>
      <c r="K21" s="27">
        <f t="shared" si="0"/>
        <v>1054.42</v>
      </c>
      <c r="L21" s="22" t="s">
        <v>96</v>
      </c>
    </row>
    <row r="22" spans="1:12" s="7" customFormat="1" ht="215.25" customHeight="1">
      <c r="A22" s="20" t="s">
        <v>151</v>
      </c>
      <c r="B22" s="35" t="s">
        <v>70</v>
      </c>
      <c r="C22" s="95" t="s">
        <v>159</v>
      </c>
      <c r="D22" s="20" t="s">
        <v>38</v>
      </c>
      <c r="E22" s="21">
        <v>1004</v>
      </c>
      <c r="F22" s="20" t="s">
        <v>173</v>
      </c>
      <c r="G22" s="21" t="s">
        <v>44</v>
      </c>
      <c r="H22" s="26">
        <v>5931.5</v>
      </c>
      <c r="I22" s="26">
        <v>5931.5</v>
      </c>
      <c r="J22" s="26">
        <v>5931.5</v>
      </c>
      <c r="K22" s="27">
        <f t="shared" si="0"/>
        <v>17794.5</v>
      </c>
      <c r="L22" s="22" t="s">
        <v>89</v>
      </c>
    </row>
    <row r="23" spans="1:12" s="7" customFormat="1" ht="171.75" customHeight="1">
      <c r="A23" s="20" t="s">
        <v>152</v>
      </c>
      <c r="B23" s="37" t="s">
        <v>193</v>
      </c>
      <c r="C23" s="95" t="s">
        <v>159</v>
      </c>
      <c r="D23" s="38" t="s">
        <v>38</v>
      </c>
      <c r="E23" s="21"/>
      <c r="F23" s="21"/>
      <c r="G23" s="21"/>
      <c r="H23" s="21">
        <f>23008.1+461.98+115.25+61.65</f>
        <v>23646.98</v>
      </c>
      <c r="I23" s="21">
        <v>23008.1</v>
      </c>
      <c r="J23" s="21">
        <v>23008.1</v>
      </c>
      <c r="K23" s="27">
        <f t="shared" si="0"/>
        <v>69663.18</v>
      </c>
      <c r="L23" s="22" t="s">
        <v>90</v>
      </c>
    </row>
    <row r="24" spans="1:12" s="3" customFormat="1" ht="24.75" customHeight="1">
      <c r="A24" s="118" t="s">
        <v>19</v>
      </c>
      <c r="B24" s="119"/>
      <c r="C24" s="119"/>
      <c r="D24" s="120"/>
      <c r="E24" s="39"/>
      <c r="F24" s="39"/>
      <c r="G24" s="39"/>
      <c r="H24" s="27">
        <f>SUM(H15:H23)</f>
        <v>306994.05</v>
      </c>
      <c r="I24" s="27">
        <f>SUM(I15:I23)</f>
        <v>299512.95</v>
      </c>
      <c r="J24" s="27">
        <f>SUM(J15:J23)</f>
        <v>299512.95</v>
      </c>
      <c r="K24" s="27">
        <f>SUM(K15:K23)</f>
        <v>906019.95</v>
      </c>
      <c r="L24" s="39"/>
    </row>
    <row r="25" spans="1:12" ht="25.5" customHeight="1">
      <c r="A25" s="115" t="s">
        <v>22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40" customHeight="1">
      <c r="A26" s="20" t="s">
        <v>97</v>
      </c>
      <c r="B26" s="40" t="s">
        <v>71</v>
      </c>
      <c r="C26" s="24" t="s">
        <v>159</v>
      </c>
      <c r="D26" s="20" t="s">
        <v>38</v>
      </c>
      <c r="E26" s="41" t="s">
        <v>40</v>
      </c>
      <c r="F26" s="41" t="s">
        <v>174</v>
      </c>
      <c r="G26" s="21" t="s">
        <v>27</v>
      </c>
      <c r="H26" s="42">
        <v>100</v>
      </c>
      <c r="I26" s="42">
        <v>100</v>
      </c>
      <c r="J26" s="42">
        <v>100</v>
      </c>
      <c r="K26" s="43">
        <f>SUM(H26:J26)</f>
        <v>300</v>
      </c>
      <c r="L26" s="40" t="s">
        <v>156</v>
      </c>
    </row>
    <row r="27" spans="1:12" ht="21" customHeight="1">
      <c r="A27" s="44"/>
      <c r="B27" s="45" t="s">
        <v>20</v>
      </c>
      <c r="C27" s="45"/>
      <c r="D27" s="46"/>
      <c r="E27" s="46"/>
      <c r="F27" s="46"/>
      <c r="G27" s="46"/>
      <c r="H27" s="43">
        <f>SUM(H26:H26)</f>
        <v>100</v>
      </c>
      <c r="I27" s="43">
        <f>SUM(I26:I26)</f>
        <v>100</v>
      </c>
      <c r="J27" s="43">
        <f>SUM(J26:J26)</f>
        <v>100</v>
      </c>
      <c r="K27" s="43">
        <f>SUM(K26:K26)</f>
        <v>300</v>
      </c>
      <c r="L27" s="46"/>
    </row>
    <row r="28" spans="1:15" ht="36.75" customHeight="1">
      <c r="A28" s="113" t="s">
        <v>21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5"/>
      <c r="N28" s="5"/>
      <c r="O28" s="5"/>
    </row>
    <row r="29" spans="1:12" ht="195" customHeight="1">
      <c r="A29" s="20" t="s">
        <v>98</v>
      </c>
      <c r="B29" s="40" t="s">
        <v>139</v>
      </c>
      <c r="C29" s="95" t="s">
        <v>159</v>
      </c>
      <c r="D29" s="20" t="s">
        <v>38</v>
      </c>
      <c r="E29" s="47" t="s">
        <v>39</v>
      </c>
      <c r="F29" s="47"/>
      <c r="G29" s="21" t="s">
        <v>27</v>
      </c>
      <c r="H29" s="48"/>
      <c r="I29" s="48"/>
      <c r="J29" s="48"/>
      <c r="K29" s="49">
        <f>SUM(H29:I29)</f>
        <v>0</v>
      </c>
      <c r="L29" s="40" t="s">
        <v>100</v>
      </c>
    </row>
    <row r="30" spans="1:12" ht="204" customHeight="1">
      <c r="A30" s="20" t="s">
        <v>99</v>
      </c>
      <c r="B30" s="40" t="s">
        <v>140</v>
      </c>
      <c r="C30" s="95" t="s">
        <v>159</v>
      </c>
      <c r="D30" s="20" t="s">
        <v>38</v>
      </c>
      <c r="E30" s="47" t="s">
        <v>41</v>
      </c>
      <c r="F30" s="47"/>
      <c r="G30" s="21" t="s">
        <v>27</v>
      </c>
      <c r="H30" s="48"/>
      <c r="I30" s="48"/>
      <c r="J30" s="48"/>
      <c r="K30" s="49">
        <f>SUM(H30:I30)</f>
        <v>0</v>
      </c>
      <c r="L30" s="40" t="s">
        <v>100</v>
      </c>
    </row>
    <row r="31" spans="1:12" ht="21" customHeight="1">
      <c r="A31" s="50"/>
      <c r="B31" s="39" t="s">
        <v>14</v>
      </c>
      <c r="C31" s="39"/>
      <c r="D31" s="39"/>
      <c r="E31" s="46"/>
      <c r="F31" s="51"/>
      <c r="G31" s="51"/>
      <c r="H31" s="27">
        <f>SUM(H29:H30)</f>
        <v>0</v>
      </c>
      <c r="I31" s="27">
        <f>SUM(I29:I30)</f>
        <v>0</v>
      </c>
      <c r="J31" s="27">
        <f>SUM(J29:J30)</f>
        <v>0</v>
      </c>
      <c r="K31" s="27">
        <f>SUM(K29:K30)</f>
        <v>0</v>
      </c>
      <c r="L31" s="27">
        <f>SUM(L29:L30)</f>
        <v>0</v>
      </c>
    </row>
    <row r="32" spans="1:13" s="1" customFormat="1" ht="59.25" customHeight="1">
      <c r="A32" s="121" t="s">
        <v>91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3"/>
      <c r="M32" s="4"/>
    </row>
    <row r="33" spans="1:13" s="1" customFormat="1" ht="215.25" customHeight="1">
      <c r="A33" s="52" t="s">
        <v>101</v>
      </c>
      <c r="B33" s="40" t="s">
        <v>1</v>
      </c>
      <c r="C33" s="95" t="s">
        <v>159</v>
      </c>
      <c r="D33" s="38" t="s">
        <v>38</v>
      </c>
      <c r="E33" s="40"/>
      <c r="F33" s="40"/>
      <c r="G33" s="40"/>
      <c r="H33" s="53"/>
      <c r="I33" s="53"/>
      <c r="J33" s="53"/>
      <c r="K33" s="51">
        <f>SUM(H33:I33)</f>
        <v>0</v>
      </c>
      <c r="L33" s="40" t="s">
        <v>194</v>
      </c>
      <c r="M33" s="2"/>
    </row>
    <row r="34" spans="1:13" s="1" customFormat="1" ht="113.25" customHeight="1">
      <c r="A34" s="52" t="s">
        <v>102</v>
      </c>
      <c r="B34" s="40" t="s">
        <v>12</v>
      </c>
      <c r="C34" s="95" t="s">
        <v>159</v>
      </c>
      <c r="D34" s="38" t="s">
        <v>38</v>
      </c>
      <c r="E34" s="40"/>
      <c r="F34" s="40"/>
      <c r="G34" s="40"/>
      <c r="H34" s="53"/>
      <c r="I34" s="53"/>
      <c r="J34" s="53"/>
      <c r="K34" s="51">
        <f>SUM(H34:I34)</f>
        <v>0</v>
      </c>
      <c r="L34" s="40" t="s">
        <v>13</v>
      </c>
      <c r="M34" s="2"/>
    </row>
    <row r="35" spans="1:13" s="1" customFormat="1" ht="25.5" customHeight="1">
      <c r="A35" s="54"/>
      <c r="B35" s="46" t="s">
        <v>10</v>
      </c>
      <c r="C35" s="46"/>
      <c r="D35" s="39"/>
      <c r="E35" s="46"/>
      <c r="F35" s="46"/>
      <c r="G35" s="46"/>
      <c r="H35" s="27">
        <f>SUM(H33:H34)</f>
        <v>0</v>
      </c>
      <c r="I35" s="27">
        <f>SUM(I33:I34)</f>
        <v>0</v>
      </c>
      <c r="J35" s="27"/>
      <c r="K35" s="27">
        <f>SUM(K33:K34)</f>
        <v>0</v>
      </c>
      <c r="L35" s="46"/>
      <c r="M35" s="2"/>
    </row>
    <row r="36" spans="1:13" s="1" customFormat="1" ht="36" customHeight="1">
      <c r="A36" s="121" t="s">
        <v>23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3"/>
      <c r="M36" s="2"/>
    </row>
    <row r="37" spans="1:13" s="9" customFormat="1" ht="409.5" customHeight="1">
      <c r="A37" s="55" t="s">
        <v>11</v>
      </c>
      <c r="B37" s="23" t="s">
        <v>145</v>
      </c>
      <c r="C37" s="95" t="s">
        <v>159</v>
      </c>
      <c r="D37" s="55" t="s">
        <v>38</v>
      </c>
      <c r="E37" s="55" t="s">
        <v>41</v>
      </c>
      <c r="F37" s="56" t="s">
        <v>175</v>
      </c>
      <c r="G37" s="21" t="s">
        <v>27</v>
      </c>
      <c r="H37" s="57">
        <f>180644.2+19575.3+6767+693.6+1535.3</f>
        <v>209215.4</v>
      </c>
      <c r="I37" s="57">
        <f>180644.2+19575.3</f>
        <v>200219.5</v>
      </c>
      <c r="J37" s="57">
        <f>180644.2+19575.3</f>
        <v>200219.5</v>
      </c>
      <c r="K37" s="58">
        <f>SUM(H37:J37)</f>
        <v>609654.4</v>
      </c>
      <c r="L37" s="59" t="s">
        <v>195</v>
      </c>
      <c r="M37" s="8"/>
    </row>
    <row r="38" spans="1:13" s="9" customFormat="1" ht="285.75" customHeight="1">
      <c r="A38" s="55" t="s">
        <v>103</v>
      </c>
      <c r="B38" s="60" t="s">
        <v>59</v>
      </c>
      <c r="C38" s="95" t="s">
        <v>159</v>
      </c>
      <c r="D38" s="55" t="s">
        <v>38</v>
      </c>
      <c r="E38" s="55" t="s">
        <v>41</v>
      </c>
      <c r="F38" s="56" t="s">
        <v>176</v>
      </c>
      <c r="G38" s="21" t="s">
        <v>58</v>
      </c>
      <c r="H38" s="57">
        <f>39328.96+848.42-1223.9-311.66</f>
        <v>38641.81999999999</v>
      </c>
      <c r="I38" s="57">
        <f>39328.96</f>
        <v>39328.96</v>
      </c>
      <c r="J38" s="57">
        <f>39328.96</f>
        <v>39328.96</v>
      </c>
      <c r="K38" s="58">
        <f aca="true" t="shared" si="1" ref="K38:K49">SUM(H38:J38)</f>
        <v>117299.73999999999</v>
      </c>
      <c r="L38" s="59" t="s">
        <v>196</v>
      </c>
      <c r="M38" s="8"/>
    </row>
    <row r="39" spans="1:13" s="9" customFormat="1" ht="54.75" customHeight="1">
      <c r="A39" s="55" t="s">
        <v>104</v>
      </c>
      <c r="B39" s="61" t="s">
        <v>162</v>
      </c>
      <c r="C39" s="95" t="s">
        <v>159</v>
      </c>
      <c r="D39" s="55" t="s">
        <v>38</v>
      </c>
      <c r="E39" s="55" t="s">
        <v>41</v>
      </c>
      <c r="F39" s="56" t="s">
        <v>81</v>
      </c>
      <c r="G39" s="21" t="s">
        <v>58</v>
      </c>
      <c r="H39" s="57">
        <v>1701.7</v>
      </c>
      <c r="I39" s="57">
        <v>1701.7</v>
      </c>
      <c r="J39" s="57">
        <v>1701.7</v>
      </c>
      <c r="K39" s="58">
        <f t="shared" si="1"/>
        <v>5105.1</v>
      </c>
      <c r="L39" s="59"/>
      <c r="M39" s="8"/>
    </row>
    <row r="40" spans="1:13" s="9" customFormat="1" ht="271.5" customHeight="1">
      <c r="A40" s="55" t="s">
        <v>105</v>
      </c>
      <c r="B40" s="34" t="s">
        <v>68</v>
      </c>
      <c r="C40" s="95" t="s">
        <v>159</v>
      </c>
      <c r="D40" s="55" t="s">
        <v>38</v>
      </c>
      <c r="E40" s="56" t="s">
        <v>83</v>
      </c>
      <c r="F40" s="56" t="s">
        <v>177</v>
      </c>
      <c r="G40" s="62" t="s">
        <v>58</v>
      </c>
      <c r="H40" s="57">
        <v>5775.1</v>
      </c>
      <c r="I40" s="57">
        <v>5775.1</v>
      </c>
      <c r="J40" s="57">
        <v>5775.1</v>
      </c>
      <c r="K40" s="58">
        <f t="shared" si="1"/>
        <v>17325.300000000003</v>
      </c>
      <c r="L40" s="59" t="s">
        <v>196</v>
      </c>
      <c r="M40" s="8"/>
    </row>
    <row r="41" spans="1:24" s="11" customFormat="1" ht="263.25" customHeight="1">
      <c r="A41" s="52" t="s">
        <v>106</v>
      </c>
      <c r="B41" s="63" t="s">
        <v>72</v>
      </c>
      <c r="C41" s="95" t="s">
        <v>159</v>
      </c>
      <c r="D41" s="55" t="s">
        <v>38</v>
      </c>
      <c r="E41" s="64">
        <v>702</v>
      </c>
      <c r="F41" s="41" t="s">
        <v>178</v>
      </c>
      <c r="G41" s="21" t="s">
        <v>143</v>
      </c>
      <c r="H41" s="65">
        <v>13401.1</v>
      </c>
      <c r="I41" s="65">
        <v>13401.1</v>
      </c>
      <c r="J41" s="65">
        <v>13401.1</v>
      </c>
      <c r="K41" s="58">
        <f t="shared" si="1"/>
        <v>40203.3</v>
      </c>
      <c r="L41" s="40" t="s">
        <v>197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12" s="7" customFormat="1" ht="192" customHeight="1">
      <c r="A42" s="20" t="s">
        <v>107</v>
      </c>
      <c r="B42" s="36" t="s">
        <v>69</v>
      </c>
      <c r="C42" s="95" t="s">
        <v>159</v>
      </c>
      <c r="D42" s="55" t="s">
        <v>38</v>
      </c>
      <c r="E42" s="55" t="s">
        <v>41</v>
      </c>
      <c r="F42" s="21" t="s">
        <v>179</v>
      </c>
      <c r="G42" s="21" t="s">
        <v>27</v>
      </c>
      <c r="H42" s="26">
        <v>16228.33</v>
      </c>
      <c r="I42" s="26">
        <v>16228.33</v>
      </c>
      <c r="J42" s="26">
        <v>16228.33</v>
      </c>
      <c r="K42" s="58">
        <f t="shared" si="1"/>
        <v>48684.99</v>
      </c>
      <c r="L42" s="22" t="s">
        <v>49</v>
      </c>
    </row>
    <row r="43" spans="1:12" s="7" customFormat="1" ht="192" customHeight="1">
      <c r="A43" s="20" t="s">
        <v>107</v>
      </c>
      <c r="B43" s="36" t="s">
        <v>69</v>
      </c>
      <c r="C43" s="95" t="s">
        <v>159</v>
      </c>
      <c r="D43" s="55" t="s">
        <v>38</v>
      </c>
      <c r="E43" s="55" t="s">
        <v>41</v>
      </c>
      <c r="F43" s="21" t="s">
        <v>166</v>
      </c>
      <c r="G43" s="21" t="s">
        <v>27</v>
      </c>
      <c r="H43" s="26">
        <v>446.95</v>
      </c>
      <c r="I43" s="26">
        <v>0</v>
      </c>
      <c r="J43" s="26">
        <v>0</v>
      </c>
      <c r="K43" s="58">
        <f>SUM(H43:J43)</f>
        <v>446.95</v>
      </c>
      <c r="L43" s="22" t="s">
        <v>49</v>
      </c>
    </row>
    <row r="44" spans="1:12" s="7" customFormat="1" ht="213.75" customHeight="1">
      <c r="A44" s="20" t="s">
        <v>108</v>
      </c>
      <c r="B44" s="35" t="s">
        <v>73</v>
      </c>
      <c r="C44" s="95" t="s">
        <v>159</v>
      </c>
      <c r="D44" s="55" t="s">
        <v>38</v>
      </c>
      <c r="E44" s="55" t="s">
        <v>41</v>
      </c>
      <c r="F44" s="21" t="s">
        <v>47</v>
      </c>
      <c r="G44" s="21" t="s">
        <v>27</v>
      </c>
      <c r="H44" s="26">
        <f>1223.9</f>
        <v>1223.9</v>
      </c>
      <c r="I44" s="26">
        <v>0</v>
      </c>
      <c r="J44" s="66">
        <v>0</v>
      </c>
      <c r="K44" s="58">
        <f t="shared" si="1"/>
        <v>1223.9</v>
      </c>
      <c r="L44" s="22" t="s">
        <v>49</v>
      </c>
    </row>
    <row r="45" spans="1:12" s="3" customFormat="1" ht="128.25" customHeight="1">
      <c r="A45" s="20" t="s">
        <v>109</v>
      </c>
      <c r="B45" s="21" t="s">
        <v>198</v>
      </c>
      <c r="C45" s="95" t="s">
        <v>159</v>
      </c>
      <c r="D45" s="21"/>
      <c r="E45" s="21"/>
      <c r="F45" s="21"/>
      <c r="G45" s="21"/>
      <c r="H45" s="26">
        <f>17908.91+0.1+695.62+491.13+612.46+200</f>
        <v>19908.219999999998</v>
      </c>
      <c r="I45" s="26">
        <f>17908.91+0.1+695.62</f>
        <v>18604.629999999997</v>
      </c>
      <c r="J45" s="66">
        <v>18604.63</v>
      </c>
      <c r="K45" s="58">
        <f t="shared" si="1"/>
        <v>57117.479999999996</v>
      </c>
      <c r="L45" s="22"/>
    </row>
    <row r="46" spans="1:12" s="7" customFormat="1" ht="274.5" customHeight="1">
      <c r="A46" s="38" t="s">
        <v>110</v>
      </c>
      <c r="B46" s="67" t="s">
        <v>74</v>
      </c>
      <c r="C46" s="95" t="s">
        <v>159</v>
      </c>
      <c r="D46" s="55" t="s">
        <v>38</v>
      </c>
      <c r="E46" s="68" t="s">
        <v>41</v>
      </c>
      <c r="F46" s="41" t="s">
        <v>55</v>
      </c>
      <c r="G46" s="21" t="s">
        <v>54</v>
      </c>
      <c r="H46" s="57">
        <v>0</v>
      </c>
      <c r="I46" s="57">
        <v>0</v>
      </c>
      <c r="J46" s="57">
        <v>0</v>
      </c>
      <c r="K46" s="58">
        <f t="shared" si="1"/>
        <v>0</v>
      </c>
      <c r="L46" s="59" t="s">
        <v>196</v>
      </c>
    </row>
    <row r="47" spans="1:12" s="7" customFormat="1" ht="276.75" customHeight="1">
      <c r="A47" s="38" t="s">
        <v>111</v>
      </c>
      <c r="B47" s="67" t="s">
        <v>75</v>
      </c>
      <c r="C47" s="95" t="s">
        <v>159</v>
      </c>
      <c r="D47" s="55" t="s">
        <v>38</v>
      </c>
      <c r="E47" s="68" t="s">
        <v>41</v>
      </c>
      <c r="F47" s="41" t="s">
        <v>53</v>
      </c>
      <c r="G47" s="21" t="s">
        <v>54</v>
      </c>
      <c r="H47" s="57">
        <v>0</v>
      </c>
      <c r="I47" s="57">
        <v>0</v>
      </c>
      <c r="J47" s="57">
        <v>0</v>
      </c>
      <c r="K47" s="58">
        <f t="shared" si="1"/>
        <v>0</v>
      </c>
      <c r="L47" s="59" t="s">
        <v>196</v>
      </c>
    </row>
    <row r="48" spans="1:12" s="7" customFormat="1" ht="245.25" customHeight="1">
      <c r="A48" s="52" t="s">
        <v>112</v>
      </c>
      <c r="B48" s="23" t="s">
        <v>65</v>
      </c>
      <c r="C48" s="95" t="s">
        <v>159</v>
      </c>
      <c r="D48" s="20" t="s">
        <v>38</v>
      </c>
      <c r="E48" s="47" t="s">
        <v>45</v>
      </c>
      <c r="F48" s="47" t="s">
        <v>66</v>
      </c>
      <c r="G48" s="21" t="s">
        <v>27</v>
      </c>
      <c r="H48" s="53"/>
      <c r="I48" s="53"/>
      <c r="J48" s="69"/>
      <c r="K48" s="58">
        <f t="shared" si="1"/>
        <v>0</v>
      </c>
      <c r="L48" s="41"/>
    </row>
    <row r="49" spans="1:12" s="7" customFormat="1" ht="204.75" customHeight="1">
      <c r="A49" s="52" t="s">
        <v>113</v>
      </c>
      <c r="B49" s="70" t="s">
        <v>78</v>
      </c>
      <c r="C49" s="95" t="s">
        <v>159</v>
      </c>
      <c r="D49" s="20" t="s">
        <v>38</v>
      </c>
      <c r="E49" s="47" t="s">
        <v>79</v>
      </c>
      <c r="F49" s="47" t="s">
        <v>80</v>
      </c>
      <c r="G49" s="21" t="s">
        <v>27</v>
      </c>
      <c r="H49" s="53"/>
      <c r="I49" s="53"/>
      <c r="J49" s="69"/>
      <c r="K49" s="58">
        <f t="shared" si="1"/>
        <v>0</v>
      </c>
      <c r="L49" s="41"/>
    </row>
    <row r="50" spans="1:12" ht="18.75" customHeight="1">
      <c r="A50" s="129" t="s">
        <v>15</v>
      </c>
      <c r="B50" s="129"/>
      <c r="C50" s="129"/>
      <c r="D50" s="129"/>
      <c r="E50" s="129"/>
      <c r="F50" s="129"/>
      <c r="G50" s="71"/>
      <c r="H50" s="72">
        <f>SUM(H37:H49)</f>
        <v>306542.52</v>
      </c>
      <c r="I50" s="72">
        <f>SUM(I37:I49)</f>
        <v>295259.32</v>
      </c>
      <c r="J50" s="72">
        <f>SUM(J37:J49)</f>
        <v>295259.32</v>
      </c>
      <c r="K50" s="72">
        <f>SUM(K37:K49)</f>
        <v>897061.16</v>
      </c>
      <c r="L50" s="72">
        <f>SUM(L37:L47)</f>
        <v>0</v>
      </c>
    </row>
    <row r="51" spans="1:12" ht="42" customHeight="1">
      <c r="A51" s="126" t="s">
        <v>24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8"/>
    </row>
    <row r="52" spans="1:13" s="9" customFormat="1" ht="166.5" customHeight="1">
      <c r="A52" s="38" t="s">
        <v>25</v>
      </c>
      <c r="B52" s="73" t="s">
        <v>60</v>
      </c>
      <c r="C52" s="95" t="s">
        <v>159</v>
      </c>
      <c r="D52" s="55" t="s">
        <v>38</v>
      </c>
      <c r="E52" s="56" t="s">
        <v>131</v>
      </c>
      <c r="F52" s="56" t="s">
        <v>180</v>
      </c>
      <c r="G52" s="21" t="s">
        <v>27</v>
      </c>
      <c r="H52" s="74">
        <f>16538.58+25.9+641.56+100.37-121.45-55.21+179.91-48.41-5715.08-380.63</f>
        <v>11165.540000000005</v>
      </c>
      <c r="I52" s="74">
        <f>16528.58+25.9</f>
        <v>16554.480000000003</v>
      </c>
      <c r="J52" s="74">
        <f>16528.58+25.9</f>
        <v>16554.480000000003</v>
      </c>
      <c r="K52" s="75">
        <f>SUM(H52:J52)</f>
        <v>44274.500000000015</v>
      </c>
      <c r="L52" s="76" t="s">
        <v>157</v>
      </c>
      <c r="M52" s="8"/>
    </row>
    <row r="53" spans="1:13" s="9" customFormat="1" ht="166.5" customHeight="1">
      <c r="A53" s="38" t="s">
        <v>114</v>
      </c>
      <c r="B53" s="73" t="s">
        <v>60</v>
      </c>
      <c r="C53" s="95" t="s">
        <v>159</v>
      </c>
      <c r="D53" s="55" t="s">
        <v>38</v>
      </c>
      <c r="E53" s="56" t="s">
        <v>131</v>
      </c>
      <c r="F53" s="56" t="s">
        <v>188</v>
      </c>
      <c r="G53" s="21" t="s">
        <v>27</v>
      </c>
      <c r="H53" s="74">
        <f>5715.08+380.63</f>
        <v>6095.71</v>
      </c>
      <c r="I53" s="74">
        <v>0</v>
      </c>
      <c r="J53" s="74">
        <v>0</v>
      </c>
      <c r="K53" s="75">
        <f>SUM(H53:J53)</f>
        <v>6095.71</v>
      </c>
      <c r="L53" s="76" t="s">
        <v>157</v>
      </c>
      <c r="M53" s="8"/>
    </row>
    <row r="54" spans="1:13" s="9" customFormat="1" ht="150" customHeight="1">
      <c r="A54" s="38" t="s">
        <v>115</v>
      </c>
      <c r="B54" s="34" t="s">
        <v>68</v>
      </c>
      <c r="C54" s="95" t="s">
        <v>159</v>
      </c>
      <c r="D54" s="38" t="s">
        <v>38</v>
      </c>
      <c r="E54" s="77" t="s">
        <v>135</v>
      </c>
      <c r="F54" s="77" t="s">
        <v>181</v>
      </c>
      <c r="G54" s="21" t="s">
        <v>27</v>
      </c>
      <c r="H54" s="74">
        <f>4155.53+120-0.01-1926.72</f>
        <v>2348.7999999999993</v>
      </c>
      <c r="I54" s="74">
        <f>4155.53+120-0.01</f>
        <v>4275.5199999999995</v>
      </c>
      <c r="J54" s="74">
        <f>4155.53+120-0.01</f>
        <v>4275.5199999999995</v>
      </c>
      <c r="K54" s="75">
        <f aca="true" t="shared" si="2" ref="K54:K61">SUM(H54:J54)</f>
        <v>10899.839999999998</v>
      </c>
      <c r="L54" s="76" t="s">
        <v>157</v>
      </c>
      <c r="M54" s="8"/>
    </row>
    <row r="55" spans="1:13" s="9" customFormat="1" ht="150" customHeight="1">
      <c r="A55" s="38" t="s">
        <v>116</v>
      </c>
      <c r="B55" s="34" t="s">
        <v>68</v>
      </c>
      <c r="C55" s="95" t="s">
        <v>159</v>
      </c>
      <c r="D55" s="38" t="s">
        <v>38</v>
      </c>
      <c r="E55" s="77" t="s">
        <v>135</v>
      </c>
      <c r="F55" s="77" t="s">
        <v>189</v>
      </c>
      <c r="G55" s="21" t="s">
        <v>27</v>
      </c>
      <c r="H55" s="74">
        <v>1926.73</v>
      </c>
      <c r="I55" s="74">
        <v>0</v>
      </c>
      <c r="J55" s="74">
        <v>0</v>
      </c>
      <c r="K55" s="75">
        <f>SUM(H55:J55)</f>
        <v>1926.73</v>
      </c>
      <c r="L55" s="76" t="s">
        <v>157</v>
      </c>
      <c r="M55" s="8"/>
    </row>
    <row r="56" spans="1:12" s="7" customFormat="1" ht="202.5" customHeight="1">
      <c r="A56" s="38" t="s">
        <v>213</v>
      </c>
      <c r="B56" s="35" t="s">
        <v>69</v>
      </c>
      <c r="C56" s="95" t="s">
        <v>159</v>
      </c>
      <c r="D56" s="38" t="s">
        <v>38</v>
      </c>
      <c r="E56" s="77" t="s">
        <v>132</v>
      </c>
      <c r="F56" s="21" t="s">
        <v>182</v>
      </c>
      <c r="G56" s="21" t="s">
        <v>27</v>
      </c>
      <c r="H56" s="26">
        <v>4410.59</v>
      </c>
      <c r="I56" s="26">
        <f>4410.59+10</f>
        <v>4420.59</v>
      </c>
      <c r="J56" s="26">
        <f>4410.59+10</f>
        <v>4420.59</v>
      </c>
      <c r="K56" s="75">
        <f t="shared" si="2"/>
        <v>13251.77</v>
      </c>
      <c r="L56" s="22" t="s">
        <v>50</v>
      </c>
    </row>
    <row r="57" spans="1:12" s="7" customFormat="1" ht="214.5" customHeight="1">
      <c r="A57" s="38" t="s">
        <v>117</v>
      </c>
      <c r="B57" s="35" t="s">
        <v>73</v>
      </c>
      <c r="C57" s="95" t="s">
        <v>159</v>
      </c>
      <c r="D57" s="38" t="s">
        <v>38</v>
      </c>
      <c r="E57" s="77" t="s">
        <v>133</v>
      </c>
      <c r="F57" s="21" t="s">
        <v>48</v>
      </c>
      <c r="G57" s="21" t="s">
        <v>27</v>
      </c>
      <c r="H57" s="26">
        <f>121.45+55.21+44.17</f>
        <v>220.82999999999998</v>
      </c>
      <c r="I57" s="26">
        <v>0</v>
      </c>
      <c r="J57" s="66">
        <v>0</v>
      </c>
      <c r="K57" s="75">
        <f t="shared" si="2"/>
        <v>220.82999999999998</v>
      </c>
      <c r="L57" s="22" t="s">
        <v>50</v>
      </c>
    </row>
    <row r="58" spans="1:12" s="8" customFormat="1" ht="135" customHeight="1">
      <c r="A58" s="38" t="s">
        <v>118</v>
      </c>
      <c r="B58" s="59" t="s">
        <v>76</v>
      </c>
      <c r="C58" s="95" t="s">
        <v>159</v>
      </c>
      <c r="D58" s="38" t="s">
        <v>38</v>
      </c>
      <c r="E58" s="77" t="s">
        <v>134</v>
      </c>
      <c r="F58" s="21" t="s">
        <v>183</v>
      </c>
      <c r="G58" s="21" t="s">
        <v>27</v>
      </c>
      <c r="H58" s="78">
        <f>48.41</f>
        <v>48.41</v>
      </c>
      <c r="I58" s="78">
        <v>0</v>
      </c>
      <c r="J58" s="78">
        <v>0</v>
      </c>
      <c r="K58" s="75">
        <f t="shared" si="2"/>
        <v>48.41</v>
      </c>
      <c r="L58" s="59" t="s">
        <v>37</v>
      </c>
    </row>
    <row r="59" spans="1:12" ht="231.75" customHeight="1">
      <c r="A59" s="38" t="s">
        <v>119</v>
      </c>
      <c r="B59" s="60" t="s">
        <v>77</v>
      </c>
      <c r="C59" s="95" t="s">
        <v>159</v>
      </c>
      <c r="D59" s="38" t="s">
        <v>38</v>
      </c>
      <c r="E59" s="77" t="s">
        <v>134</v>
      </c>
      <c r="F59" s="25" t="s">
        <v>184</v>
      </c>
      <c r="G59" s="21" t="s">
        <v>27</v>
      </c>
      <c r="H59" s="78">
        <v>1066.2</v>
      </c>
      <c r="I59" s="78">
        <v>1066.2</v>
      </c>
      <c r="J59" s="78">
        <v>1066.2</v>
      </c>
      <c r="K59" s="75">
        <f t="shared" si="2"/>
        <v>3198.6000000000004</v>
      </c>
      <c r="L59" s="59" t="s">
        <v>129</v>
      </c>
    </row>
    <row r="60" spans="1:12" s="8" customFormat="1" ht="126" customHeight="1">
      <c r="A60" s="38" t="s">
        <v>146</v>
      </c>
      <c r="B60" s="60" t="s">
        <v>147</v>
      </c>
      <c r="C60" s="95" t="s">
        <v>159</v>
      </c>
      <c r="D60" s="38" t="s">
        <v>38</v>
      </c>
      <c r="E60" s="77" t="s">
        <v>134</v>
      </c>
      <c r="F60" s="25" t="s">
        <v>165</v>
      </c>
      <c r="G60" s="21" t="s">
        <v>27</v>
      </c>
      <c r="H60" s="78">
        <f>591.3</f>
        <v>591.3</v>
      </c>
      <c r="I60" s="78">
        <v>0</v>
      </c>
      <c r="J60" s="78">
        <v>0</v>
      </c>
      <c r="K60" s="75">
        <f t="shared" si="2"/>
        <v>591.3</v>
      </c>
      <c r="L60" s="59" t="s">
        <v>164</v>
      </c>
    </row>
    <row r="61" spans="1:12" ht="78" customHeight="1">
      <c r="A61" s="38" t="s">
        <v>214</v>
      </c>
      <c r="B61" s="59" t="s">
        <v>199</v>
      </c>
      <c r="C61" s="95" t="s">
        <v>159</v>
      </c>
      <c r="D61" s="38" t="s">
        <v>38</v>
      </c>
      <c r="E61" s="38"/>
      <c r="F61" s="79"/>
      <c r="G61" s="80"/>
      <c r="H61" s="78">
        <f>1505.59+225.19+450</f>
        <v>2180.7799999999997</v>
      </c>
      <c r="I61" s="78">
        <v>1505.59</v>
      </c>
      <c r="J61" s="78">
        <v>1505.59</v>
      </c>
      <c r="K61" s="75">
        <f t="shared" si="2"/>
        <v>5191.96</v>
      </c>
      <c r="L61" s="59"/>
    </row>
    <row r="62" spans="1:12" ht="15.75">
      <c r="A62" s="81"/>
      <c r="B62" s="82" t="s">
        <v>29</v>
      </c>
      <c r="C62" s="82"/>
      <c r="D62" s="83"/>
      <c r="E62" s="83"/>
      <c r="F62" s="83"/>
      <c r="G62" s="83"/>
      <c r="H62" s="84">
        <f>SUM(H52:H61)</f>
        <v>30054.890000000003</v>
      </c>
      <c r="I62" s="84">
        <f>SUM(I52:I61)</f>
        <v>27822.380000000005</v>
      </c>
      <c r="J62" s="84">
        <f>SUM(J52:J61)</f>
        <v>27822.380000000005</v>
      </c>
      <c r="K62" s="84">
        <f>SUM(K52:K61)</f>
        <v>85699.65000000004</v>
      </c>
      <c r="L62" s="82"/>
    </row>
    <row r="63" spans="1:13" ht="45" customHeight="1">
      <c r="A63" s="121" t="s">
        <v>33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1"/>
      <c r="M63" s="6"/>
    </row>
    <row r="64" spans="1:12" s="8" customFormat="1" ht="150.75" customHeight="1">
      <c r="A64" s="38" t="s">
        <v>120</v>
      </c>
      <c r="B64" s="40" t="s">
        <v>138</v>
      </c>
      <c r="C64" s="95" t="s">
        <v>159</v>
      </c>
      <c r="D64" s="55" t="s">
        <v>38</v>
      </c>
      <c r="E64" s="55" t="s">
        <v>41</v>
      </c>
      <c r="F64" s="41" t="s">
        <v>185</v>
      </c>
      <c r="G64" s="21" t="s">
        <v>27</v>
      </c>
      <c r="H64" s="26">
        <v>1200</v>
      </c>
      <c r="I64" s="26">
        <v>1200</v>
      </c>
      <c r="J64" s="32">
        <v>1200</v>
      </c>
      <c r="K64" s="85">
        <f aca="true" t="shared" si="3" ref="K64:K69">SUM(H64:J64)</f>
        <v>3600</v>
      </c>
      <c r="L64" s="62" t="s">
        <v>200</v>
      </c>
    </row>
    <row r="65" spans="1:12" s="8" customFormat="1" ht="150" customHeight="1">
      <c r="A65" s="38" t="s">
        <v>121</v>
      </c>
      <c r="B65" s="40" t="s">
        <v>141</v>
      </c>
      <c r="C65" s="95" t="s">
        <v>159</v>
      </c>
      <c r="D65" s="55" t="s">
        <v>38</v>
      </c>
      <c r="E65" s="55" t="s">
        <v>41</v>
      </c>
      <c r="F65" s="41" t="s">
        <v>186</v>
      </c>
      <c r="G65" s="21" t="s">
        <v>27</v>
      </c>
      <c r="H65" s="26">
        <f>1914+1340</f>
        <v>3254</v>
      </c>
      <c r="I65" s="26">
        <v>1914</v>
      </c>
      <c r="J65" s="26">
        <v>1914</v>
      </c>
      <c r="K65" s="85">
        <f t="shared" si="3"/>
        <v>7082</v>
      </c>
      <c r="L65" s="62" t="s">
        <v>52</v>
      </c>
    </row>
    <row r="66" spans="1:12" s="8" customFormat="1" ht="246" customHeight="1">
      <c r="A66" s="38" t="s">
        <v>215</v>
      </c>
      <c r="B66" s="61" t="s">
        <v>84</v>
      </c>
      <c r="C66" s="95" t="s">
        <v>159</v>
      </c>
      <c r="D66" s="55" t="s">
        <v>38</v>
      </c>
      <c r="E66" s="55" t="s">
        <v>41</v>
      </c>
      <c r="F66" s="41" t="s">
        <v>163</v>
      </c>
      <c r="G66" s="21" t="s">
        <v>27</v>
      </c>
      <c r="H66" s="42">
        <v>90.3</v>
      </c>
      <c r="I66" s="42">
        <v>90.3</v>
      </c>
      <c r="J66" s="86">
        <v>90.3</v>
      </c>
      <c r="K66" s="85">
        <f t="shared" si="3"/>
        <v>270.9</v>
      </c>
      <c r="L66" s="62" t="s">
        <v>201</v>
      </c>
    </row>
    <row r="67" spans="1:12" s="8" customFormat="1" ht="150.75" customHeight="1">
      <c r="A67" s="38" t="s">
        <v>122</v>
      </c>
      <c r="B67" s="40" t="s">
        <v>67</v>
      </c>
      <c r="C67" s="95" t="s">
        <v>159</v>
      </c>
      <c r="D67" s="55" t="s">
        <v>38</v>
      </c>
      <c r="E67" s="55" t="s">
        <v>41</v>
      </c>
      <c r="F67" s="20" t="s">
        <v>51</v>
      </c>
      <c r="G67" s="21" t="s">
        <v>27</v>
      </c>
      <c r="H67" s="26"/>
      <c r="I67" s="26"/>
      <c r="J67" s="32"/>
      <c r="K67" s="85">
        <f t="shared" si="3"/>
        <v>0</v>
      </c>
      <c r="L67" s="62" t="s">
        <v>202</v>
      </c>
    </row>
    <row r="68" spans="1:12" s="8" customFormat="1" ht="245.25" customHeight="1">
      <c r="A68" s="38" t="s">
        <v>123</v>
      </c>
      <c r="B68" s="40" t="s">
        <v>61</v>
      </c>
      <c r="C68" s="95" t="s">
        <v>159</v>
      </c>
      <c r="D68" s="55" t="s">
        <v>38</v>
      </c>
      <c r="E68" s="55" t="s">
        <v>41</v>
      </c>
      <c r="F68" s="41" t="s">
        <v>187</v>
      </c>
      <c r="G68" s="21" t="s">
        <v>27</v>
      </c>
      <c r="H68" s="26"/>
      <c r="I68" s="26"/>
      <c r="J68" s="32"/>
      <c r="K68" s="85">
        <f t="shared" si="3"/>
        <v>0</v>
      </c>
      <c r="L68" s="40" t="s">
        <v>203</v>
      </c>
    </row>
    <row r="69" spans="1:12" s="8" customFormat="1" ht="246.75" customHeight="1">
      <c r="A69" s="38" t="s">
        <v>142</v>
      </c>
      <c r="B69" s="40" t="s">
        <v>62</v>
      </c>
      <c r="C69" s="95" t="s">
        <v>159</v>
      </c>
      <c r="D69" s="55" t="s">
        <v>38</v>
      </c>
      <c r="E69" s="55" t="s">
        <v>41</v>
      </c>
      <c r="F69" s="41" t="s">
        <v>56</v>
      </c>
      <c r="G69" s="21" t="s">
        <v>27</v>
      </c>
      <c r="H69" s="26"/>
      <c r="I69" s="26"/>
      <c r="J69" s="32"/>
      <c r="K69" s="85">
        <f t="shared" si="3"/>
        <v>0</v>
      </c>
      <c r="L69" s="40" t="s">
        <v>204</v>
      </c>
    </row>
    <row r="70" spans="1:12" ht="15.75">
      <c r="A70" s="82"/>
      <c r="B70" s="82" t="s">
        <v>42</v>
      </c>
      <c r="C70" s="82"/>
      <c r="D70" s="82"/>
      <c r="E70" s="82"/>
      <c r="F70" s="82"/>
      <c r="G70" s="82"/>
      <c r="H70" s="87">
        <f>SUM(H64:H69)</f>
        <v>4544.3</v>
      </c>
      <c r="I70" s="87">
        <f>SUM(I64:I69)</f>
        <v>3204.3</v>
      </c>
      <c r="J70" s="87">
        <f>SUM(J64:J69)</f>
        <v>3204.3</v>
      </c>
      <c r="K70" s="87">
        <f>SUM(K64:K69)</f>
        <v>10952.9</v>
      </c>
      <c r="L70" s="87">
        <f>SUM(L64:L69)</f>
        <v>0</v>
      </c>
    </row>
    <row r="71" spans="1:13" ht="60.75" customHeight="1">
      <c r="A71" s="121" t="s">
        <v>212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1"/>
      <c r="M71" s="6"/>
    </row>
    <row r="72" spans="1:12" ht="115.5" customHeight="1">
      <c r="A72" s="88" t="s">
        <v>124</v>
      </c>
      <c r="B72" s="89" t="s">
        <v>30</v>
      </c>
      <c r="C72" s="95" t="s">
        <v>159</v>
      </c>
      <c r="D72" s="55" t="s">
        <v>38</v>
      </c>
      <c r="E72" s="55" t="s">
        <v>41</v>
      </c>
      <c r="F72" s="68" t="s">
        <v>153</v>
      </c>
      <c r="G72" s="21" t="s">
        <v>27</v>
      </c>
      <c r="H72" s="42"/>
      <c r="I72" s="42"/>
      <c r="J72" s="42"/>
      <c r="K72" s="43">
        <f>SUM(H72:J72)</f>
        <v>0</v>
      </c>
      <c r="L72" s="89" t="s">
        <v>205</v>
      </c>
    </row>
    <row r="73" spans="1:12" ht="183" customHeight="1">
      <c r="A73" s="88" t="s">
        <v>126</v>
      </c>
      <c r="B73" s="62" t="s">
        <v>206</v>
      </c>
      <c r="C73" s="95" t="s">
        <v>159</v>
      </c>
      <c r="D73" s="55" t="s">
        <v>38</v>
      </c>
      <c r="E73" s="55" t="s">
        <v>41</v>
      </c>
      <c r="F73" s="68" t="s">
        <v>154</v>
      </c>
      <c r="G73" s="64"/>
      <c r="H73" s="26"/>
      <c r="I73" s="26"/>
      <c r="J73" s="26"/>
      <c r="K73" s="43">
        <f>SUM(H73:J73)</f>
        <v>0</v>
      </c>
      <c r="L73" s="62" t="s">
        <v>207</v>
      </c>
    </row>
    <row r="74" spans="1:12" s="8" customFormat="1" ht="128.25" customHeight="1">
      <c r="A74" s="74" t="s">
        <v>125</v>
      </c>
      <c r="B74" s="59" t="s">
        <v>43</v>
      </c>
      <c r="C74" s="95" t="s">
        <v>159</v>
      </c>
      <c r="D74" s="55" t="s">
        <v>38</v>
      </c>
      <c r="E74" s="55" t="s">
        <v>41</v>
      </c>
      <c r="F74" s="68" t="s">
        <v>155</v>
      </c>
      <c r="G74" s="21" t="s">
        <v>27</v>
      </c>
      <c r="H74" s="66"/>
      <c r="I74" s="66"/>
      <c r="J74" s="66"/>
      <c r="K74" s="43">
        <f>SUM(H74:J74)</f>
        <v>0</v>
      </c>
      <c r="L74" s="76" t="s">
        <v>208</v>
      </c>
    </row>
    <row r="75" spans="1:12" ht="15.75">
      <c r="A75" s="82"/>
      <c r="B75" s="82" t="s">
        <v>35</v>
      </c>
      <c r="C75" s="82"/>
      <c r="D75" s="82"/>
      <c r="E75" s="82"/>
      <c r="F75" s="82"/>
      <c r="G75" s="82"/>
      <c r="H75" s="87">
        <f>SUM(H72:H74)</f>
        <v>0</v>
      </c>
      <c r="I75" s="87">
        <f>SUM(I72:I74)</f>
        <v>0</v>
      </c>
      <c r="J75" s="87">
        <f>SUM(J72:J74)</f>
        <v>0</v>
      </c>
      <c r="K75" s="87">
        <f>SUM(K72:K74)</f>
        <v>0</v>
      </c>
      <c r="L75" s="82"/>
    </row>
    <row r="76" spans="1:13" ht="33.75" customHeight="1">
      <c r="A76" s="121" t="s">
        <v>130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1"/>
      <c r="M76" s="6"/>
    </row>
    <row r="77" spans="1:12" ht="104.25" customHeight="1">
      <c r="A77" s="90" t="s">
        <v>127</v>
      </c>
      <c r="B77" s="89" t="s">
        <v>31</v>
      </c>
      <c r="C77" s="95" t="s">
        <v>159</v>
      </c>
      <c r="D77" s="38" t="s">
        <v>38</v>
      </c>
      <c r="E77" s="38" t="s">
        <v>41</v>
      </c>
      <c r="F77" s="52" t="s">
        <v>36</v>
      </c>
      <c r="G77" s="21" t="s">
        <v>27</v>
      </c>
      <c r="H77" s="26">
        <v>0</v>
      </c>
      <c r="I77" s="26">
        <v>0</v>
      </c>
      <c r="J77" s="26">
        <v>0</v>
      </c>
      <c r="K77" s="27">
        <f>SUM(H77:J77)</f>
        <v>0</v>
      </c>
      <c r="L77" s="89" t="s">
        <v>210</v>
      </c>
    </row>
    <row r="78" spans="1:12" ht="91.5" customHeight="1">
      <c r="A78" s="91" t="s">
        <v>128</v>
      </c>
      <c r="B78" s="62" t="s">
        <v>32</v>
      </c>
      <c r="C78" s="95" t="s">
        <v>159</v>
      </c>
      <c r="D78" s="38" t="s">
        <v>38</v>
      </c>
      <c r="E78" s="91"/>
      <c r="F78" s="91"/>
      <c r="G78" s="91" t="s">
        <v>0</v>
      </c>
      <c r="H78" s="92"/>
      <c r="I78" s="92"/>
      <c r="J78" s="92"/>
      <c r="K78" s="27">
        <f>SUM(H78:J78)</f>
        <v>0</v>
      </c>
      <c r="L78" s="62" t="s">
        <v>209</v>
      </c>
    </row>
    <row r="79" spans="1:12" ht="15.75">
      <c r="A79" s="71"/>
      <c r="B79" s="93" t="s">
        <v>34</v>
      </c>
      <c r="C79" s="93"/>
      <c r="D79" s="71"/>
      <c r="E79" s="71"/>
      <c r="F79" s="71"/>
      <c r="G79" s="71"/>
      <c r="H79" s="72">
        <f>SUM(H77:H78)</f>
        <v>0</v>
      </c>
      <c r="I79" s="72">
        <f>SUM(I77:I78)</f>
        <v>0</v>
      </c>
      <c r="J79" s="72">
        <f>SUM(J77:J78)</f>
        <v>0</v>
      </c>
      <c r="K79" s="72">
        <f>SUM(K77:K78)</f>
        <v>0</v>
      </c>
      <c r="L79" s="71"/>
    </row>
    <row r="80" spans="1:12" ht="19.5" customHeight="1">
      <c r="A80" s="94"/>
      <c r="B80" s="71" t="s">
        <v>16</v>
      </c>
      <c r="C80" s="71"/>
      <c r="D80" s="71"/>
      <c r="E80" s="71"/>
      <c r="F80" s="71"/>
      <c r="G80" s="71"/>
      <c r="H80" s="72">
        <f>H24+H27+H31+H35+H50+H62+H70+H75+H79</f>
        <v>648235.7600000001</v>
      </c>
      <c r="I80" s="72">
        <f>I24+I27+I31+I35+I50+I62+I70+I75+I79</f>
        <v>625898.9500000001</v>
      </c>
      <c r="J80" s="72">
        <f>J24+J27+J31+J35+J50+J62+J70+J75+J79</f>
        <v>625898.9500000001</v>
      </c>
      <c r="K80" s="72">
        <f>K24+K27+K31+K35+K50+K62+K70+K75+K79</f>
        <v>1900033.66</v>
      </c>
      <c r="L80" s="71"/>
    </row>
    <row r="81" spans="1:12" ht="31.5" customHeight="1">
      <c r="A81" s="124" t="s">
        <v>211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</row>
    <row r="82" spans="1:12" ht="15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 ht="15.75" hidden="1">
      <c r="A83" s="14"/>
      <c r="B83" s="125" t="s">
        <v>17</v>
      </c>
      <c r="C83" s="125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1:12" ht="15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1:12" ht="15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</sheetData>
  <sheetProtection/>
  <mergeCells count="30">
    <mergeCell ref="B83:L83"/>
    <mergeCell ref="A51:L51"/>
    <mergeCell ref="A50:F50"/>
    <mergeCell ref="A63:L63"/>
    <mergeCell ref="A76:L76"/>
    <mergeCell ref="A71:L71"/>
    <mergeCell ref="A28:L28"/>
    <mergeCell ref="A25:L25"/>
    <mergeCell ref="K11:K12"/>
    <mergeCell ref="A24:D24"/>
    <mergeCell ref="A32:L32"/>
    <mergeCell ref="A81:L81"/>
    <mergeCell ref="A36:L36"/>
    <mergeCell ref="K5:L5"/>
    <mergeCell ref="A9:L9"/>
    <mergeCell ref="A14:L14"/>
    <mergeCell ref="H11:I11"/>
    <mergeCell ref="A7:L7"/>
    <mergeCell ref="A8:L8"/>
    <mergeCell ref="A10:L10"/>
    <mergeCell ref="A3:L3"/>
    <mergeCell ref="A4:L4"/>
    <mergeCell ref="F2:L2"/>
    <mergeCell ref="A1:L1"/>
    <mergeCell ref="A6:L6"/>
    <mergeCell ref="A13:L13"/>
    <mergeCell ref="B11:B12"/>
    <mergeCell ref="L11:L12"/>
    <mergeCell ref="A11:A12"/>
    <mergeCell ref="D11:G1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2017-10-19T07:11:23Z</cp:lastPrinted>
  <dcterms:created xsi:type="dcterms:W3CDTF">2010-09-05T13:57:35Z</dcterms:created>
  <dcterms:modified xsi:type="dcterms:W3CDTF">2018-03-26T02:29:45Z</dcterms:modified>
  <cp:category/>
  <cp:version/>
  <cp:contentType/>
  <cp:contentStatus/>
</cp:coreProperties>
</file>