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<sst xmlns="http://schemas.openxmlformats.org/spreadsheetml/2006/main" count="379" uniqueCount="214">
  <si>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</si>
  <si>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</si>
  <si>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</si>
  <si>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</si>
  <si>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</si>
  <si>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</si>
  <si>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</si>
  <si>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</si>
  <si>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</si>
  <si>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</si>
  <si>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</si>
  <si>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</si>
  <si>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</si>
  <si>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</si>
  <si>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</si>
  <si>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</si>
  <si>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</si>
  <si>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</si>
  <si>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</si>
  <si>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</si>
  <si>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</si>
  <si>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</si>
  <si>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2.2.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</si>
  <si>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</si>
  <si>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2    Создание дополнительных мест для получения детьми дошкольного возраста дошкольного образования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</si>
  <si>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</si>
  <si>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</si>
  <si>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</si>
  <si>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</si>
  <si>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</si>
  <si>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</si>
  <si>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</si>
  <si>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</si>
  <si>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</si>
  <si>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</si>
  <si>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</si>
  <si>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</si>
  <si>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</si>
  <si>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</si>
  <si>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</si>
  <si>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01.1.8509</t>
  </si>
  <si>
    <t>01.1.7557</t>
  </si>
  <si>
    <t>621      622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</si>
  <si>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</si>
  <si>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</si>
  <si>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</si>
  <si>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</si>
  <si>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</si>
  <si>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</si>
  <si>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</si>
  <si>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</si>
  <si>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0701,  0702,    </t>
  </si>
  <si>
    <t>01.1.7554  01.1.0075540</t>
  </si>
  <si>
    <t>01.1.1021    01.1.0010210</t>
  </si>
  <si>
    <t>01.1.7556    01.1.0075560</t>
  </si>
  <si>
    <t xml:space="preserve">01.1.0075660   01.1.7566    </t>
  </si>
  <si>
    <t>01.1.1021        01.1.0010210</t>
  </si>
  <si>
    <t>01.01.8734       01.1.0087340</t>
  </si>
  <si>
    <t>01.1.8518     01.1.0085180</t>
  </si>
  <si>
    <t xml:space="preserve">    01.1.0010220</t>
  </si>
  <si>
    <t>01.1.1021      01.1.0010210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</si>
  <si>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</si>
  <si>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</si>
  <si>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</si>
  <si>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</si>
  <si>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Восстановлено  наружное освещения в 18-ти учреждениях</t>
  </si>
  <si>
    <t>01.100S5630</t>
  </si>
  <si>
    <t>в 5-х учреждениях произведен текущий ремонт вытяжной вентиляции в помещении мастерских</t>
  </si>
  <si>
    <t>Произведено приобретение и установка системы видеонаблюдения в 5-ти учреждениях</t>
  </si>
  <si>
    <t>01.1.0085030    01.1.8503</t>
  </si>
  <si>
    <t>01.1.1031        01.1.0010310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</si>
  <si>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</si>
  <si>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</si>
  <si>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</si>
  <si>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</si>
  <si>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01.100S5631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</si>
  <si>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</si>
  <si>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</si>
  <si>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</si>
  <si>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</si>
  <si>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</si>
  <si>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</si>
  <si>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</si>
  <si>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</si>
  <si>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</si>
  <si>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           01.100S099А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</si>
  <si>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</si>
  <si>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</si>
  <si>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 xml:space="preserve">01.1.7511     01.10075110   </t>
  </si>
  <si>
    <t xml:space="preserve">     01.1.7511        01.10075110   </t>
  </si>
  <si>
    <t xml:space="preserve"> 01.1.7564       01.1.0074090    01.1.0075640    </t>
  </si>
  <si>
    <t xml:space="preserve">     01.1.7511          01.10075110 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</si>
  <si>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</si>
  <si>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</si>
  <si>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</si>
  <si>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</si>
  <si>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</si>
  <si>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</si>
  <si>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</si>
  <si>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</si>
  <si>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</si>
  <si>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</si>
  <si>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</si>
  <si>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</si>
  <si>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</si>
  <si>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</si>
  <si>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</si>
  <si>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</si>
  <si>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</si>
  <si>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</si>
  <si>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</si>
  <si>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</si>
  <si>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</si>
  <si>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</si>
  <si>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</si>
  <si>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</si>
  <si>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</si>
  <si>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</si>
  <si>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</si>
  <si>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</si>
  <si>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</si>
  <si>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</si>
  <si>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</si>
  <si>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</si>
  <si>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</si>
  <si>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</si>
  <si>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</si>
  <si>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</si>
  <si>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</si>
  <si>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</si>
  <si>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</si>
  <si>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</si>
  <si>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</si>
  <si>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</si>
  <si>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</si>
  <si>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</si>
  <si>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</si>
  <si>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6.2.</t>
  </si>
  <si>
    <t>6.3.</t>
  </si>
  <si>
    <t>6.4.</t>
  </si>
  <si>
    <t>6.6.</t>
  </si>
  <si>
    <t>6.7.</t>
  </si>
  <si>
    <t>6.8.</t>
  </si>
  <si>
    <t>7.1.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</si>
  <si>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</si>
  <si>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</si>
  <si>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</si>
  <si>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7.5.</t>
  </si>
  <si>
    <t>7.7.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</si>
  <si>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</si>
  <si>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</si>
  <si>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</si>
  <si>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</si>
  <si>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</si>
  <si>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</si>
  <si>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</si>
  <si>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>Строительство и реконструкция зданий дошкольных образовательных учреждений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</si>
  <si>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</si>
  <si>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</si>
  <si>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</si>
  <si>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</si>
  <si>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</si>
  <si>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</si>
  <si>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</si>
  <si>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</si>
  <si>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</si>
  <si>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</si>
  <si>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</si>
  <si>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</si>
  <si>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</si>
  <si>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</si>
  <si>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 xml:space="preserve">01.1.8519  01.1.0085190     </t>
  </si>
  <si>
    <t xml:space="preserve"> 01.1.7588  01.1.0074080    01.1.0075880     </t>
  </si>
  <si>
    <t xml:space="preserve">  01.18745  01.10075630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</si>
  <si>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</si>
  <si>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01.1.8509             01.10085090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</si>
  <si>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</si>
  <si>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</si>
  <si>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</si>
  <si>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7.6.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</si>
  <si>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</si>
  <si>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</si>
  <si>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</si>
  <si>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6.9.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</si>
  <si>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</si>
  <si>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1.5</t>
  </si>
  <si>
    <t>1.6</t>
  </si>
  <si>
    <t>1.7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</si>
  <si>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</si>
  <si>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</si>
  <si>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</si>
  <si>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</si>
  <si>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</si>
  <si>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</si>
  <si>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Услуги общего образования получают: 2014 год -4785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</si>
  <si>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человек, 2020 год - 5384 человека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</si>
  <si>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</si>
  <si>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</si>
  <si>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</si>
  <si>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 xml:space="preserve">образования "город Шарыпово Красноярского края", </t>
  </si>
  <si>
    <t>Санитарная обработка инфекционных вспышек (гельминты)</t>
  </si>
  <si>
    <t xml:space="preserve">   01.100S8400      </t>
  </si>
  <si>
    <t>01.1.8504    01.1.0085040  01.10010470</t>
  </si>
  <si>
    <t>01.1.8501  01.1.0085010       01.10010470</t>
  </si>
  <si>
    <t>01.1.8505    01.1.0085050       01.1.0087370  01.10010470</t>
  </si>
  <si>
    <t>Ежемесячно 32 педагога получают стимулирующие выплаты</t>
  </si>
  <si>
    <t xml:space="preserve">    01.1.0010480</t>
  </si>
  <si>
    <t>Руководитель Управления образованием __________Л.Ф. Буйницкая</t>
  </si>
  <si>
    <t xml:space="preserve">   Приложение № 4 к постановлению от _______2018 №_______                                                                                                                                                                                                         Приложение № 2</t>
  </si>
  <si>
    <t xml:space="preserve">к подпрограмме "Развитие дошкольного, общего и дополнительного образования" </t>
  </si>
  <si>
    <t>утвержденной постановлением Администрации города Шарыпово от 07.10.2013 № 245</t>
  </si>
  <si>
    <t>1260 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</si>
  <si>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</si>
  <si>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Текущий ремонт кровли произведен в 4-х учреждениях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</si>
</sst>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/>
    </xf>
    <xf numFmtId="2" fontId="1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181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/>
    </xf>
    <xf numFmtId="181" fontId="1" fillId="33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="75" zoomScaleNormal="75" zoomScalePageLayoutView="0" workbookViewId="0" topLeftCell="A3">
      <selection activeCell="L9" sqref="L9:L10"/>
    </sheetView>
  </sheetViews>
  <sheetFormatPr defaultColWidth="9.00390625" defaultRowHeight="12.75"/>
  <cols>
    <col min="1" max="1" width="5.375" style="19" customWidth="1"/>
    <col min="2" max="2" width="39.00390625" style="20" customWidth="1"/>
    <col min="3" max="3" width="15.625" style="20" customWidth="1"/>
    <col min="4" max="4" width="7.625" style="20" customWidth="1"/>
    <col min="5" max="5" width="8.75390625" style="20" customWidth="1"/>
    <col min="6" max="6" width="13.375" style="20" customWidth="1"/>
    <col min="7" max="7" width="6.125" style="20" customWidth="1"/>
    <col min="8" max="10" width="10.875" style="20" customWidth="1"/>
    <col min="11" max="11" width="12.875" style="20" customWidth="1"/>
    <col min="12" max="12" width="17.625" style="20" customWidth="1"/>
    <col min="13" max="13" width="11.00390625" style="0" bestFit="1" customWidth="1"/>
  </cols>
  <sheetData>
    <row r="1" spans="1:12" ht="21.75" customHeight="1" hidden="1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hidden="1">
      <c r="A2" s="16"/>
      <c r="B2" s="17"/>
      <c r="C2" s="17"/>
      <c r="D2" s="17"/>
      <c r="E2" s="17"/>
      <c r="F2" s="76" t="s">
        <v>83</v>
      </c>
      <c r="G2" s="76"/>
      <c r="H2" s="76"/>
      <c r="I2" s="76"/>
      <c r="J2" s="76"/>
      <c r="K2" s="76"/>
      <c r="L2" s="76"/>
    </row>
    <row r="3" spans="1:12" ht="32.25" customHeight="1">
      <c r="A3" s="28"/>
      <c r="B3" s="55"/>
      <c r="C3" s="55"/>
      <c r="D3" s="55"/>
      <c r="E3" s="55"/>
      <c r="F3" s="55"/>
      <c r="G3" s="55"/>
      <c r="H3" s="55"/>
      <c r="I3" s="55"/>
      <c r="J3" s="55"/>
      <c r="K3" s="71" t="s">
        <v>208</v>
      </c>
      <c r="L3" s="71"/>
    </row>
    <row r="4" spans="1:12" ht="18.75" customHeight="1">
      <c r="A4" s="71" t="s">
        <v>209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3.5" customHeight="1">
      <c r="A5" s="71" t="s">
        <v>109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 customHeight="1">
      <c r="A6" s="71" t="s">
        <v>199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customHeight="1">
      <c r="A7" s="71" t="s">
        <v>210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51.75" customHeight="1">
      <c r="A8" s="73" t="s">
        <v>108</v>
      </c>
      <c r="B8" s="74"/>
      <c r="C8" s="74"/>
      <c r="D8" s="74"/>
      <c r="E8" s="74"/>
      <c r="F8" s="74"/>
      <c r="G8" s="74"/>
      <c r="H8" s="74"/>
      <c r="I8" s="74"/>
      <c r="J8" s="74"/>
      <c r="K8" s="75"/>
      <c r="L8" s="75"/>
    </row>
    <row r="9" spans="1:12" ht="40.5" customHeight="1">
      <c r="A9" s="82" t="s">
        <v>0</v>
      </c>
      <c r="B9" s="70" t="s">
        <v>3</v>
      </c>
      <c r="C9" s="57"/>
      <c r="D9" s="70" t="s">
        <v>5</v>
      </c>
      <c r="E9" s="70"/>
      <c r="F9" s="70"/>
      <c r="G9" s="70"/>
      <c r="H9" s="70"/>
      <c r="I9" s="70"/>
      <c r="J9" s="57"/>
      <c r="K9" s="70" t="s">
        <v>197</v>
      </c>
      <c r="L9" s="70" t="s">
        <v>9</v>
      </c>
    </row>
    <row r="10" spans="1:12" ht="40.5" customHeight="1">
      <c r="A10" s="82"/>
      <c r="B10" s="70"/>
      <c r="C10" s="57" t="s">
        <v>4</v>
      </c>
      <c r="D10" s="57" t="s">
        <v>4</v>
      </c>
      <c r="E10" s="57" t="s">
        <v>6</v>
      </c>
      <c r="F10" s="57" t="s">
        <v>7</v>
      </c>
      <c r="G10" s="57" t="s">
        <v>8</v>
      </c>
      <c r="H10" s="57">
        <v>2018</v>
      </c>
      <c r="I10" s="57">
        <v>2019</v>
      </c>
      <c r="J10" s="57">
        <v>2020</v>
      </c>
      <c r="K10" s="70"/>
      <c r="L10" s="70"/>
    </row>
    <row r="11" spans="1:12" s="3" customFormat="1" ht="18.75" customHeight="1">
      <c r="A11" s="79" t="s">
        <v>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</row>
    <row r="12" spans="1:12" ht="22.5" customHeight="1">
      <c r="A12" s="67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s="7" customFormat="1" ht="385.5" customHeight="1">
      <c r="A13" s="100" t="s">
        <v>115</v>
      </c>
      <c r="B13" s="92" t="s">
        <v>181</v>
      </c>
      <c r="C13" s="162" t="s">
        <v>198</v>
      </c>
      <c r="D13" s="100" t="s">
        <v>44</v>
      </c>
      <c r="E13" s="100" t="s">
        <v>45</v>
      </c>
      <c r="F13" s="101" t="s">
        <v>172</v>
      </c>
      <c r="G13" s="88" t="s">
        <v>29</v>
      </c>
      <c r="H13" s="102">
        <f>127940.2+61741.4+4834.6+1592.5</f>
        <v>196108.7</v>
      </c>
      <c r="I13" s="102">
        <f>127940.2+61741.4</f>
        <v>189681.6</v>
      </c>
      <c r="J13" s="102">
        <f>127940.2+61741.4</f>
        <v>189681.6</v>
      </c>
      <c r="K13" s="103">
        <f>SUM(H13:J13)</f>
        <v>575471.9</v>
      </c>
      <c r="L13" s="88" t="s">
        <v>110</v>
      </c>
    </row>
    <row r="14" spans="1:12" s="7" customFormat="1" ht="138" customHeight="1">
      <c r="A14" s="104" t="s">
        <v>116</v>
      </c>
      <c r="B14" s="105" t="s">
        <v>76</v>
      </c>
      <c r="C14" s="85" t="s">
        <v>198</v>
      </c>
      <c r="D14" s="104" t="s">
        <v>44</v>
      </c>
      <c r="E14" s="104" t="s">
        <v>45</v>
      </c>
      <c r="F14" s="106" t="s">
        <v>203</v>
      </c>
      <c r="G14" s="107" t="s">
        <v>29</v>
      </c>
      <c r="H14" s="108">
        <f>35462.82+757.29-1054.42</f>
        <v>35165.69</v>
      </c>
      <c r="I14" s="108">
        <v>35462.82</v>
      </c>
      <c r="J14" s="108">
        <v>35462.82</v>
      </c>
      <c r="K14" s="103">
        <f aca="true" t="shared" si="0" ref="K14:K21">SUM(H14:J14)</f>
        <v>106091.33000000002</v>
      </c>
      <c r="L14" s="109" t="s">
        <v>111</v>
      </c>
    </row>
    <row r="15" spans="1:12" s="7" customFormat="1" ht="169.5" customHeight="1">
      <c r="A15" s="104" t="s">
        <v>117</v>
      </c>
      <c r="B15" s="105" t="s">
        <v>169</v>
      </c>
      <c r="C15" s="85" t="s">
        <v>198</v>
      </c>
      <c r="D15" s="104" t="s">
        <v>44</v>
      </c>
      <c r="E15" s="104" t="s">
        <v>45</v>
      </c>
      <c r="F15" s="106" t="s">
        <v>171</v>
      </c>
      <c r="G15" s="107" t="s">
        <v>29</v>
      </c>
      <c r="H15" s="108">
        <v>26556.9</v>
      </c>
      <c r="I15" s="108">
        <v>26556.9</v>
      </c>
      <c r="J15" s="108">
        <v>26556.9</v>
      </c>
      <c r="K15" s="103">
        <f t="shared" si="0"/>
        <v>79670.70000000001</v>
      </c>
      <c r="L15" s="109" t="s">
        <v>170</v>
      </c>
    </row>
    <row r="16" spans="1:12" s="7" customFormat="1" ht="166.5" customHeight="1">
      <c r="A16" s="100" t="s">
        <v>118</v>
      </c>
      <c r="B16" s="98" t="s">
        <v>87</v>
      </c>
      <c r="C16" s="85" t="s">
        <v>198</v>
      </c>
      <c r="D16" s="100" t="s">
        <v>44</v>
      </c>
      <c r="E16" s="100" t="s">
        <v>45</v>
      </c>
      <c r="F16" s="101" t="s">
        <v>88</v>
      </c>
      <c r="G16" s="88" t="s">
        <v>29</v>
      </c>
      <c r="H16" s="102">
        <v>4798.3</v>
      </c>
      <c r="I16" s="102">
        <v>4798.3</v>
      </c>
      <c r="J16" s="102">
        <v>4798.3</v>
      </c>
      <c r="K16" s="103">
        <f t="shared" si="0"/>
        <v>14394.900000000001</v>
      </c>
      <c r="L16" s="110" t="s">
        <v>111</v>
      </c>
    </row>
    <row r="17" spans="1:12" s="3" customFormat="1" ht="388.5" customHeight="1">
      <c r="A17" s="100" t="s">
        <v>185</v>
      </c>
      <c r="B17" s="111" t="s">
        <v>105</v>
      </c>
      <c r="C17" s="162" t="s">
        <v>198</v>
      </c>
      <c r="D17" s="100" t="s">
        <v>44</v>
      </c>
      <c r="E17" s="88">
        <v>1003</v>
      </c>
      <c r="F17" s="100" t="s">
        <v>52</v>
      </c>
      <c r="G17" s="88" t="s">
        <v>29</v>
      </c>
      <c r="H17" s="102">
        <v>693.2</v>
      </c>
      <c r="I17" s="102">
        <v>693.2</v>
      </c>
      <c r="J17" s="102">
        <v>693.2</v>
      </c>
      <c r="K17" s="103">
        <f t="shared" si="0"/>
        <v>2079.6000000000004</v>
      </c>
      <c r="L17" s="110" t="s">
        <v>30</v>
      </c>
    </row>
    <row r="18" spans="1:13" s="7" customFormat="1" ht="195" customHeight="1">
      <c r="A18" s="100" t="s">
        <v>186</v>
      </c>
      <c r="B18" s="112" t="s">
        <v>92</v>
      </c>
      <c r="C18" s="162" t="s">
        <v>198</v>
      </c>
      <c r="D18" s="100" t="s">
        <v>44</v>
      </c>
      <c r="E18" s="100" t="s">
        <v>45</v>
      </c>
      <c r="F18" s="88" t="s">
        <v>53</v>
      </c>
      <c r="G18" s="88" t="s">
        <v>29</v>
      </c>
      <c r="H18" s="102">
        <v>13380.53</v>
      </c>
      <c r="I18" s="102">
        <v>13380.53</v>
      </c>
      <c r="J18" s="102">
        <v>13380.53</v>
      </c>
      <c r="K18" s="103">
        <f t="shared" si="0"/>
        <v>40141.590000000004</v>
      </c>
      <c r="L18" s="110" t="s">
        <v>119</v>
      </c>
      <c r="M18" s="7" t="s">
        <v>28</v>
      </c>
    </row>
    <row r="19" spans="1:12" s="7" customFormat="1" ht="215.25" customHeight="1">
      <c r="A19" s="100" t="s">
        <v>187</v>
      </c>
      <c r="B19" s="111" t="s">
        <v>96</v>
      </c>
      <c r="C19" s="162" t="s">
        <v>198</v>
      </c>
      <c r="D19" s="100" t="s">
        <v>44</v>
      </c>
      <c r="E19" s="100" t="s">
        <v>45</v>
      </c>
      <c r="F19" s="88" t="s">
        <v>59</v>
      </c>
      <c r="G19" s="88" t="s">
        <v>29</v>
      </c>
      <c r="H19" s="102">
        <f>1054.42</f>
        <v>1054.42</v>
      </c>
      <c r="I19" s="102">
        <v>0</v>
      </c>
      <c r="J19" s="102">
        <v>0</v>
      </c>
      <c r="K19" s="103">
        <f t="shared" si="0"/>
        <v>1054.42</v>
      </c>
      <c r="L19" s="110" t="s">
        <v>119</v>
      </c>
    </row>
    <row r="20" spans="1:12" s="7" customFormat="1" ht="215.25" customHeight="1">
      <c r="A20" s="100" t="s">
        <v>188</v>
      </c>
      <c r="B20" s="111" t="s">
        <v>93</v>
      </c>
      <c r="C20" s="162" t="s">
        <v>198</v>
      </c>
      <c r="D20" s="100" t="s">
        <v>44</v>
      </c>
      <c r="E20" s="88">
        <v>1004</v>
      </c>
      <c r="F20" s="100" t="s">
        <v>54</v>
      </c>
      <c r="G20" s="88" t="s">
        <v>50</v>
      </c>
      <c r="H20" s="102">
        <v>5931.5</v>
      </c>
      <c r="I20" s="102">
        <v>5931.5</v>
      </c>
      <c r="J20" s="102">
        <v>5931.5</v>
      </c>
      <c r="K20" s="103">
        <f t="shared" si="0"/>
        <v>17794.5</v>
      </c>
      <c r="L20" s="110" t="s">
        <v>112</v>
      </c>
    </row>
    <row r="21" spans="1:12" s="7" customFormat="1" ht="171.75" customHeight="1">
      <c r="A21" s="100" t="s">
        <v>189</v>
      </c>
      <c r="B21" s="113" t="s">
        <v>166</v>
      </c>
      <c r="C21" s="162" t="s">
        <v>198</v>
      </c>
      <c r="D21" s="83" t="s">
        <v>44</v>
      </c>
      <c r="E21" s="88"/>
      <c r="F21" s="88"/>
      <c r="G21" s="88"/>
      <c r="H21" s="88">
        <f>23008.1+461.98+115.25</f>
        <v>23585.329999999998</v>
      </c>
      <c r="I21" s="88">
        <v>23008.1</v>
      </c>
      <c r="J21" s="88">
        <v>23008.1</v>
      </c>
      <c r="K21" s="103">
        <f t="shared" si="0"/>
        <v>69601.53</v>
      </c>
      <c r="L21" s="110" t="s">
        <v>113</v>
      </c>
    </row>
    <row r="22" spans="1:12" s="3" customFormat="1" ht="24.75" customHeight="1">
      <c r="A22" s="114" t="s">
        <v>20</v>
      </c>
      <c r="B22" s="115"/>
      <c r="C22" s="115"/>
      <c r="D22" s="116"/>
      <c r="E22" s="117"/>
      <c r="F22" s="117"/>
      <c r="G22" s="117"/>
      <c r="H22" s="103">
        <f>SUM(H13:H21)</f>
        <v>307274.57000000007</v>
      </c>
      <c r="I22" s="103">
        <f>SUM(I13:I21)</f>
        <v>299512.95</v>
      </c>
      <c r="J22" s="103">
        <f>SUM(J13:J21)</f>
        <v>299512.95</v>
      </c>
      <c r="K22" s="103">
        <f>SUM(K13:K21)</f>
        <v>906300.47</v>
      </c>
      <c r="L22" s="117"/>
    </row>
    <row r="23" spans="1:12" ht="25.5" customHeight="1">
      <c r="A23" s="118" t="s">
        <v>24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240" customHeight="1">
      <c r="A24" s="100" t="s">
        <v>120</v>
      </c>
      <c r="B24" s="121" t="s">
        <v>94</v>
      </c>
      <c r="C24" s="162" t="s">
        <v>198</v>
      </c>
      <c r="D24" s="100" t="s">
        <v>44</v>
      </c>
      <c r="E24" s="122" t="s">
        <v>46</v>
      </c>
      <c r="F24" s="122" t="s">
        <v>69</v>
      </c>
      <c r="G24" s="88" t="s">
        <v>29</v>
      </c>
      <c r="H24" s="123">
        <v>100</v>
      </c>
      <c r="I24" s="123">
        <v>100</v>
      </c>
      <c r="J24" s="123">
        <v>100</v>
      </c>
      <c r="K24" s="124">
        <f>SUM(H24:J24)</f>
        <v>300</v>
      </c>
      <c r="L24" s="121" t="s">
        <v>193</v>
      </c>
    </row>
    <row r="25" spans="1:12" ht="88.5" customHeight="1">
      <c r="A25" s="100" t="s">
        <v>22</v>
      </c>
      <c r="B25" s="125" t="s">
        <v>156</v>
      </c>
      <c r="C25" s="162" t="s">
        <v>198</v>
      </c>
      <c r="D25" s="100" t="s">
        <v>44</v>
      </c>
      <c r="E25" s="122" t="s">
        <v>45</v>
      </c>
      <c r="F25" s="122" t="s">
        <v>41</v>
      </c>
      <c r="G25" s="88" t="s">
        <v>42</v>
      </c>
      <c r="H25" s="121"/>
      <c r="I25" s="121"/>
      <c r="J25" s="121"/>
      <c r="K25" s="124">
        <f>SUM(H25:J25)</f>
        <v>0</v>
      </c>
      <c r="L25" s="125"/>
    </row>
    <row r="26" spans="1:12" ht="21" customHeight="1">
      <c r="A26" s="126"/>
      <c r="B26" s="127" t="s">
        <v>21</v>
      </c>
      <c r="C26" s="127"/>
      <c r="D26" s="128"/>
      <c r="E26" s="128"/>
      <c r="F26" s="128"/>
      <c r="G26" s="128"/>
      <c r="H26" s="124">
        <f>SUM(H24:H25)</f>
        <v>100</v>
      </c>
      <c r="I26" s="124">
        <f>SUM(I24:I25)</f>
        <v>100</v>
      </c>
      <c r="J26" s="124">
        <f>SUM(J24:J25)</f>
        <v>100</v>
      </c>
      <c r="K26" s="124">
        <f>SUM(K24:K25)</f>
        <v>300</v>
      </c>
      <c r="L26" s="128"/>
    </row>
    <row r="27" spans="1:15" ht="36.75" customHeight="1">
      <c r="A27" s="129" t="s">
        <v>23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5"/>
      <c r="N27" s="5"/>
      <c r="O27" s="5"/>
    </row>
    <row r="28" spans="1:12" ht="195" customHeight="1">
      <c r="A28" s="100" t="s">
        <v>121</v>
      </c>
      <c r="B28" s="121" t="s">
        <v>176</v>
      </c>
      <c r="C28" s="162" t="s">
        <v>198</v>
      </c>
      <c r="D28" s="100" t="s">
        <v>44</v>
      </c>
      <c r="E28" s="131" t="s">
        <v>45</v>
      </c>
      <c r="F28" s="131"/>
      <c r="G28" s="88" t="s">
        <v>29</v>
      </c>
      <c r="H28" s="132"/>
      <c r="I28" s="132"/>
      <c r="J28" s="132"/>
      <c r="K28" s="133">
        <f>SUM(H28:I28)</f>
        <v>0</v>
      </c>
      <c r="L28" s="88" t="s">
        <v>123</v>
      </c>
    </row>
    <row r="29" spans="1:12" ht="204" customHeight="1">
      <c r="A29" s="58" t="s">
        <v>122</v>
      </c>
      <c r="B29" s="9" t="s">
        <v>177</v>
      </c>
      <c r="C29" s="163" t="s">
        <v>198</v>
      </c>
      <c r="D29" s="58" t="s">
        <v>44</v>
      </c>
      <c r="E29" s="21" t="s">
        <v>47</v>
      </c>
      <c r="F29" s="21"/>
      <c r="G29" s="57" t="s">
        <v>29</v>
      </c>
      <c r="H29" s="35"/>
      <c r="I29" s="35"/>
      <c r="J29" s="35"/>
      <c r="K29" s="49">
        <f>SUM(H29:I29)</f>
        <v>0</v>
      </c>
      <c r="L29" s="57" t="s">
        <v>123</v>
      </c>
    </row>
    <row r="30" spans="1:12" ht="21" customHeight="1">
      <c r="A30" s="45"/>
      <c r="B30" s="41" t="s">
        <v>15</v>
      </c>
      <c r="C30" s="41"/>
      <c r="D30" s="41"/>
      <c r="E30" s="43"/>
      <c r="F30" s="46"/>
      <c r="G30" s="46"/>
      <c r="H30" s="42">
        <f>SUM(H28:H29)</f>
        <v>0</v>
      </c>
      <c r="I30" s="42">
        <f>SUM(I28:I29)</f>
        <v>0</v>
      </c>
      <c r="J30" s="42">
        <f>SUM(J28:J29)</f>
        <v>0</v>
      </c>
      <c r="K30" s="42">
        <f>SUM(K28:K29)</f>
        <v>0</v>
      </c>
      <c r="L30" s="42">
        <f>SUM(L28:L29)</f>
        <v>0</v>
      </c>
    </row>
    <row r="31" spans="1:13" s="1" customFormat="1" ht="59.25" customHeight="1">
      <c r="A31" s="59" t="s">
        <v>114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</row>
    <row r="32" spans="1:13" s="1" customFormat="1" ht="194.25" customHeight="1">
      <c r="A32" s="18" t="s">
        <v>124</v>
      </c>
      <c r="B32" s="9" t="s">
        <v>1</v>
      </c>
      <c r="C32" s="163" t="s">
        <v>198</v>
      </c>
      <c r="D32" s="39" t="s">
        <v>44</v>
      </c>
      <c r="E32" s="9"/>
      <c r="F32" s="9"/>
      <c r="G32" s="9"/>
      <c r="H32" s="36"/>
      <c r="I32" s="36"/>
      <c r="J32" s="36"/>
      <c r="K32" s="46">
        <f>SUM(H32:I32)</f>
        <v>0</v>
      </c>
      <c r="L32" s="57" t="s">
        <v>158</v>
      </c>
      <c r="M32" s="2"/>
    </row>
    <row r="33" spans="1:13" s="1" customFormat="1" ht="80.25" customHeight="1">
      <c r="A33" s="18" t="s">
        <v>125</v>
      </c>
      <c r="B33" s="9" t="s">
        <v>13</v>
      </c>
      <c r="C33" s="163" t="s">
        <v>198</v>
      </c>
      <c r="D33" s="39" t="s">
        <v>44</v>
      </c>
      <c r="E33" s="9"/>
      <c r="F33" s="9"/>
      <c r="G33" s="9"/>
      <c r="H33" s="36"/>
      <c r="I33" s="36"/>
      <c r="J33" s="36"/>
      <c r="K33" s="46">
        <f>SUM(H33:I33)</f>
        <v>0</v>
      </c>
      <c r="L33" s="57" t="s">
        <v>14</v>
      </c>
      <c r="M33" s="2"/>
    </row>
    <row r="34" spans="1:13" s="1" customFormat="1" ht="25.5" customHeight="1">
      <c r="A34" s="44"/>
      <c r="B34" s="43" t="s">
        <v>11</v>
      </c>
      <c r="C34" s="43"/>
      <c r="D34" s="41"/>
      <c r="E34" s="43"/>
      <c r="F34" s="43"/>
      <c r="G34" s="43"/>
      <c r="H34" s="42">
        <f>SUM(H32:H33)</f>
        <v>0</v>
      </c>
      <c r="I34" s="42">
        <f>SUM(I32:I33)</f>
        <v>0</v>
      </c>
      <c r="J34" s="42"/>
      <c r="K34" s="42">
        <f>SUM(K32:K33)</f>
        <v>0</v>
      </c>
      <c r="L34" s="43"/>
      <c r="M34" s="2"/>
    </row>
    <row r="35" spans="1:13" s="1" customFormat="1" ht="36" customHeight="1">
      <c r="A35" s="59" t="s">
        <v>25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2"/>
    </row>
    <row r="36" spans="1:13" s="10" customFormat="1" ht="409.5" customHeight="1">
      <c r="A36" s="86" t="s">
        <v>12</v>
      </c>
      <c r="B36" s="92" t="s">
        <v>182</v>
      </c>
      <c r="C36" s="162" t="s">
        <v>198</v>
      </c>
      <c r="D36" s="86" t="s">
        <v>44</v>
      </c>
      <c r="E36" s="86" t="s">
        <v>47</v>
      </c>
      <c r="F36" s="87" t="s">
        <v>90</v>
      </c>
      <c r="G36" s="88" t="s">
        <v>29</v>
      </c>
      <c r="H36" s="93">
        <f>180644.2+19575.3+6767+693.6+1535.3</f>
        <v>209215.4</v>
      </c>
      <c r="I36" s="93">
        <f>180644.2+19575.3</f>
        <v>200219.5</v>
      </c>
      <c r="J36" s="93">
        <f>180644.2+19575.3</f>
        <v>200219.5</v>
      </c>
      <c r="K36" s="94">
        <f>SUM(H36:J36)</f>
        <v>609654.4</v>
      </c>
      <c r="L36" s="138" t="s">
        <v>194</v>
      </c>
      <c r="M36" s="8"/>
    </row>
    <row r="37" spans="1:13" s="10" customFormat="1" ht="285.75" customHeight="1">
      <c r="A37" s="86" t="s">
        <v>126</v>
      </c>
      <c r="B37" s="96" t="s">
        <v>78</v>
      </c>
      <c r="C37" s="162" t="s">
        <v>198</v>
      </c>
      <c r="D37" s="86" t="s">
        <v>44</v>
      </c>
      <c r="E37" s="86" t="s">
        <v>47</v>
      </c>
      <c r="F37" s="87" t="s">
        <v>202</v>
      </c>
      <c r="G37" s="88" t="s">
        <v>77</v>
      </c>
      <c r="H37" s="93">
        <f>39328.96+848.42-1223.9</f>
        <v>38953.479999999996</v>
      </c>
      <c r="I37" s="93">
        <f>39328.96</f>
        <v>39328.96</v>
      </c>
      <c r="J37" s="93">
        <f>39328.96</f>
        <v>39328.96</v>
      </c>
      <c r="K37" s="94">
        <f aca="true" t="shared" si="1" ref="K37:K47">SUM(H37:J37)</f>
        <v>117611.4</v>
      </c>
      <c r="L37" s="138" t="s">
        <v>195</v>
      </c>
      <c r="M37" s="8"/>
    </row>
    <row r="38" spans="1:13" s="10" customFormat="1" ht="54.75" customHeight="1">
      <c r="A38" s="86" t="s">
        <v>127</v>
      </c>
      <c r="B38" s="97" t="s">
        <v>200</v>
      </c>
      <c r="C38" s="85" t="s">
        <v>198</v>
      </c>
      <c r="D38" s="86" t="s">
        <v>44</v>
      </c>
      <c r="E38" s="86" t="s">
        <v>47</v>
      </c>
      <c r="F38" s="87" t="s">
        <v>104</v>
      </c>
      <c r="G38" s="88" t="s">
        <v>77</v>
      </c>
      <c r="H38" s="93">
        <v>1701.7</v>
      </c>
      <c r="I38" s="93">
        <v>1701.7</v>
      </c>
      <c r="J38" s="93">
        <v>1701.7</v>
      </c>
      <c r="K38" s="94">
        <f t="shared" si="1"/>
        <v>5105.1</v>
      </c>
      <c r="L38" s="95"/>
      <c r="M38" s="8"/>
    </row>
    <row r="39" spans="1:13" s="10" customFormat="1" ht="271.5" customHeight="1">
      <c r="A39" s="86" t="s">
        <v>128</v>
      </c>
      <c r="B39" s="98" t="s">
        <v>87</v>
      </c>
      <c r="C39" s="162" t="s">
        <v>198</v>
      </c>
      <c r="D39" s="86" t="s">
        <v>44</v>
      </c>
      <c r="E39" s="87" t="s">
        <v>106</v>
      </c>
      <c r="F39" s="87" t="s">
        <v>89</v>
      </c>
      <c r="G39" s="99" t="s">
        <v>77</v>
      </c>
      <c r="H39" s="93">
        <v>5775.1</v>
      </c>
      <c r="I39" s="93">
        <v>5775.1</v>
      </c>
      <c r="J39" s="93">
        <v>5775.1</v>
      </c>
      <c r="K39" s="94">
        <f t="shared" si="1"/>
        <v>17325.300000000003</v>
      </c>
      <c r="L39" s="138" t="s">
        <v>195</v>
      </c>
      <c r="M39" s="8"/>
    </row>
    <row r="40" spans="1:24" s="12" customFormat="1" ht="263.25" customHeight="1">
      <c r="A40" s="18" t="s">
        <v>129</v>
      </c>
      <c r="B40" s="52" t="s">
        <v>95</v>
      </c>
      <c r="C40" s="163" t="s">
        <v>198</v>
      </c>
      <c r="D40" s="22" t="s">
        <v>44</v>
      </c>
      <c r="E40" s="24">
        <v>702</v>
      </c>
      <c r="F40" s="14" t="s">
        <v>55</v>
      </c>
      <c r="G40" s="57" t="s">
        <v>180</v>
      </c>
      <c r="H40" s="38">
        <v>13401.1</v>
      </c>
      <c r="I40" s="38">
        <v>13401.1</v>
      </c>
      <c r="J40" s="38">
        <v>13401.1</v>
      </c>
      <c r="K40" s="50">
        <f t="shared" si="1"/>
        <v>40203.3</v>
      </c>
      <c r="L40" s="57" t="s">
        <v>211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12" s="7" customFormat="1" ht="192" customHeight="1">
      <c r="A41" s="58" t="s">
        <v>130</v>
      </c>
      <c r="B41" s="34" t="s">
        <v>92</v>
      </c>
      <c r="C41" s="163" t="s">
        <v>198</v>
      </c>
      <c r="D41" s="22" t="s">
        <v>44</v>
      </c>
      <c r="E41" s="22" t="s">
        <v>47</v>
      </c>
      <c r="F41" s="57" t="s">
        <v>60</v>
      </c>
      <c r="G41" s="57" t="s">
        <v>29</v>
      </c>
      <c r="H41" s="32">
        <v>16228.33</v>
      </c>
      <c r="I41" s="32">
        <v>16228.33</v>
      </c>
      <c r="J41" s="32">
        <v>16228.33</v>
      </c>
      <c r="K41" s="50">
        <f t="shared" si="1"/>
        <v>48684.99</v>
      </c>
      <c r="L41" s="56" t="s">
        <v>63</v>
      </c>
    </row>
    <row r="42" spans="1:12" s="7" customFormat="1" ht="213.75" customHeight="1">
      <c r="A42" s="100" t="s">
        <v>131</v>
      </c>
      <c r="B42" s="111" t="s">
        <v>96</v>
      </c>
      <c r="C42" s="162" t="s">
        <v>198</v>
      </c>
      <c r="D42" s="86" t="s">
        <v>44</v>
      </c>
      <c r="E42" s="86" t="s">
        <v>47</v>
      </c>
      <c r="F42" s="88" t="s">
        <v>61</v>
      </c>
      <c r="G42" s="88" t="s">
        <v>29</v>
      </c>
      <c r="H42" s="102">
        <f>1223.9</f>
        <v>1223.9</v>
      </c>
      <c r="I42" s="102">
        <v>0</v>
      </c>
      <c r="J42" s="134">
        <v>0</v>
      </c>
      <c r="K42" s="94">
        <f t="shared" si="1"/>
        <v>1223.9</v>
      </c>
      <c r="L42" s="110" t="s">
        <v>63</v>
      </c>
    </row>
    <row r="43" spans="1:12" s="3" customFormat="1" ht="128.25" customHeight="1">
      <c r="A43" s="100" t="s">
        <v>132</v>
      </c>
      <c r="B43" s="88" t="s">
        <v>167</v>
      </c>
      <c r="C43" s="85" t="s">
        <v>198</v>
      </c>
      <c r="D43" s="88"/>
      <c r="E43" s="88"/>
      <c r="F43" s="88"/>
      <c r="G43" s="88"/>
      <c r="H43" s="102">
        <f>17908.91+0.1+695.62+491.13+612.46</f>
        <v>19708.219999999998</v>
      </c>
      <c r="I43" s="102">
        <f>17908.91+0.1+695.62</f>
        <v>18604.629999999997</v>
      </c>
      <c r="J43" s="134">
        <v>18604.63</v>
      </c>
      <c r="K43" s="94">
        <f t="shared" si="1"/>
        <v>56917.479999999996</v>
      </c>
      <c r="L43" s="110"/>
    </row>
    <row r="44" spans="1:12" s="7" customFormat="1" ht="274.5" customHeight="1">
      <c r="A44" s="39" t="s">
        <v>133</v>
      </c>
      <c r="B44" s="13" t="s">
        <v>97</v>
      </c>
      <c r="C44" s="54" t="s">
        <v>198</v>
      </c>
      <c r="D44" s="22" t="s">
        <v>44</v>
      </c>
      <c r="E44" s="37" t="s">
        <v>47</v>
      </c>
      <c r="F44" s="14" t="s">
        <v>73</v>
      </c>
      <c r="G44" s="57" t="s">
        <v>72</v>
      </c>
      <c r="H44" s="23">
        <v>0</v>
      </c>
      <c r="I44" s="23">
        <v>0</v>
      </c>
      <c r="J44" s="23">
        <v>0</v>
      </c>
      <c r="K44" s="50">
        <f t="shared" si="1"/>
        <v>0</v>
      </c>
      <c r="L44" s="15" t="s">
        <v>195</v>
      </c>
    </row>
    <row r="45" spans="1:12" s="7" customFormat="1" ht="276.75" customHeight="1">
      <c r="A45" s="39" t="s">
        <v>134</v>
      </c>
      <c r="B45" s="13" t="s">
        <v>98</v>
      </c>
      <c r="C45" s="163" t="s">
        <v>198</v>
      </c>
      <c r="D45" s="22" t="s">
        <v>44</v>
      </c>
      <c r="E45" s="37" t="s">
        <v>47</v>
      </c>
      <c r="F45" s="14" t="s">
        <v>71</v>
      </c>
      <c r="G45" s="57" t="s">
        <v>72</v>
      </c>
      <c r="H45" s="23">
        <v>0</v>
      </c>
      <c r="I45" s="23">
        <v>0</v>
      </c>
      <c r="J45" s="23">
        <v>0</v>
      </c>
      <c r="K45" s="50">
        <f t="shared" si="1"/>
        <v>0</v>
      </c>
      <c r="L45" s="164" t="s">
        <v>212</v>
      </c>
    </row>
    <row r="46" spans="1:12" s="7" customFormat="1" ht="245.25" customHeight="1">
      <c r="A46" s="18" t="s">
        <v>135</v>
      </c>
      <c r="B46" s="29" t="s">
        <v>84</v>
      </c>
      <c r="C46" s="54" t="s">
        <v>198</v>
      </c>
      <c r="D46" s="58" t="s">
        <v>44</v>
      </c>
      <c r="E46" s="21" t="s">
        <v>51</v>
      </c>
      <c r="F46" s="21" t="s">
        <v>85</v>
      </c>
      <c r="G46" s="57" t="s">
        <v>29</v>
      </c>
      <c r="H46" s="36"/>
      <c r="I46" s="36"/>
      <c r="J46" s="53"/>
      <c r="K46" s="50">
        <f t="shared" si="1"/>
        <v>0</v>
      </c>
      <c r="L46" s="14"/>
    </row>
    <row r="47" spans="1:12" s="7" customFormat="1" ht="204.75" customHeight="1">
      <c r="A47" s="18" t="s">
        <v>136</v>
      </c>
      <c r="B47" s="31" t="s">
        <v>101</v>
      </c>
      <c r="C47" s="54" t="s">
        <v>198</v>
      </c>
      <c r="D47" s="58" t="s">
        <v>44</v>
      </c>
      <c r="E47" s="21" t="s">
        <v>102</v>
      </c>
      <c r="F47" s="21" t="s">
        <v>103</v>
      </c>
      <c r="G47" s="57" t="s">
        <v>29</v>
      </c>
      <c r="H47" s="36"/>
      <c r="I47" s="36"/>
      <c r="J47" s="53"/>
      <c r="K47" s="50">
        <f t="shared" si="1"/>
        <v>0</v>
      </c>
      <c r="L47" s="14"/>
    </row>
    <row r="48" spans="1:12" ht="18.75" customHeight="1">
      <c r="A48" s="66" t="s">
        <v>16</v>
      </c>
      <c r="B48" s="66"/>
      <c r="C48" s="66"/>
      <c r="D48" s="66"/>
      <c r="E48" s="66"/>
      <c r="F48" s="66"/>
      <c r="G48" s="47"/>
      <c r="H48" s="48">
        <f>SUM(H36:H47)</f>
        <v>306207.23000000004</v>
      </c>
      <c r="I48" s="48">
        <f>SUM(I36:I47)</f>
        <v>295259.32</v>
      </c>
      <c r="J48" s="48">
        <f>SUM(J36:J47)</f>
        <v>295259.32</v>
      </c>
      <c r="K48" s="48">
        <f>SUM(K36:K47)</f>
        <v>896725.8700000001</v>
      </c>
      <c r="L48" s="48">
        <f>SUM(L36:L45)</f>
        <v>0</v>
      </c>
    </row>
    <row r="49" spans="1:12" ht="42" customHeight="1">
      <c r="A49" s="63" t="s">
        <v>26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1:13" s="10" customFormat="1" ht="166.5" customHeight="1">
      <c r="A50" s="83" t="s">
        <v>27</v>
      </c>
      <c r="B50" s="84" t="s">
        <v>79</v>
      </c>
      <c r="C50" s="162" t="s">
        <v>198</v>
      </c>
      <c r="D50" s="86" t="s">
        <v>44</v>
      </c>
      <c r="E50" s="87" t="s">
        <v>161</v>
      </c>
      <c r="F50" s="87" t="s">
        <v>204</v>
      </c>
      <c r="G50" s="88" t="s">
        <v>29</v>
      </c>
      <c r="H50" s="89">
        <f>16538.58+25.9+641.56+100.37-121.45-55.21+179.91-48.41</f>
        <v>17261.250000000004</v>
      </c>
      <c r="I50" s="89">
        <f>16528.58+25.9</f>
        <v>16554.480000000003</v>
      </c>
      <c r="J50" s="89">
        <f>16528.58+25.9</f>
        <v>16554.480000000003</v>
      </c>
      <c r="K50" s="90">
        <f>SUM(H50:J50)</f>
        <v>50370.210000000014</v>
      </c>
      <c r="L50" s="138" t="s">
        <v>196</v>
      </c>
      <c r="M50" s="8"/>
    </row>
    <row r="51" spans="1:13" s="10" customFormat="1" ht="150" customHeight="1">
      <c r="A51" s="39" t="s">
        <v>137</v>
      </c>
      <c r="B51" s="30" t="s">
        <v>87</v>
      </c>
      <c r="C51" s="163" t="s">
        <v>198</v>
      </c>
      <c r="D51" s="39" t="s">
        <v>44</v>
      </c>
      <c r="E51" s="25" t="s">
        <v>165</v>
      </c>
      <c r="F51" s="25" t="s">
        <v>91</v>
      </c>
      <c r="G51" s="57" t="s">
        <v>29</v>
      </c>
      <c r="H51" s="40">
        <f>4155.53+120-0.01</f>
        <v>4275.5199999999995</v>
      </c>
      <c r="I51" s="40">
        <f>4155.53+120-0.01</f>
        <v>4275.5199999999995</v>
      </c>
      <c r="J51" s="40">
        <f>4155.53+120-0.01</f>
        <v>4275.5199999999995</v>
      </c>
      <c r="K51" s="51">
        <f aca="true" t="shared" si="2" ref="K51:K57">SUM(H51:J51)</f>
        <v>12826.559999999998</v>
      </c>
      <c r="L51" s="164" t="s">
        <v>196</v>
      </c>
      <c r="M51" s="8"/>
    </row>
    <row r="52" spans="1:12" s="7" customFormat="1" ht="202.5" customHeight="1">
      <c r="A52" s="39" t="s">
        <v>138</v>
      </c>
      <c r="B52" s="33" t="s">
        <v>92</v>
      </c>
      <c r="C52" s="163" t="s">
        <v>198</v>
      </c>
      <c r="D52" s="39" t="s">
        <v>44</v>
      </c>
      <c r="E52" s="25" t="s">
        <v>162</v>
      </c>
      <c r="F52" s="57" t="s">
        <v>56</v>
      </c>
      <c r="G52" s="57" t="s">
        <v>29</v>
      </c>
      <c r="H52" s="32">
        <v>4410.59</v>
      </c>
      <c r="I52" s="32">
        <f>4410.59+10</f>
        <v>4420.59</v>
      </c>
      <c r="J52" s="32">
        <f>4410.59+10</f>
        <v>4420.59</v>
      </c>
      <c r="K52" s="51">
        <f t="shared" si="2"/>
        <v>13251.77</v>
      </c>
      <c r="L52" s="56" t="s">
        <v>64</v>
      </c>
    </row>
    <row r="53" spans="1:12" s="7" customFormat="1" ht="214.5" customHeight="1">
      <c r="A53" s="83" t="s">
        <v>139</v>
      </c>
      <c r="B53" s="111" t="s">
        <v>96</v>
      </c>
      <c r="C53" s="85" t="s">
        <v>198</v>
      </c>
      <c r="D53" s="83" t="s">
        <v>44</v>
      </c>
      <c r="E53" s="135" t="s">
        <v>163</v>
      </c>
      <c r="F53" s="88" t="s">
        <v>62</v>
      </c>
      <c r="G53" s="88" t="s">
        <v>29</v>
      </c>
      <c r="H53" s="102">
        <f>121.45+55.21+44.17</f>
        <v>220.82999999999998</v>
      </c>
      <c r="I53" s="102">
        <v>0</v>
      </c>
      <c r="J53" s="134">
        <v>0</v>
      </c>
      <c r="K53" s="90">
        <f t="shared" si="2"/>
        <v>220.82999999999998</v>
      </c>
      <c r="L53" s="110" t="s">
        <v>64</v>
      </c>
    </row>
    <row r="54" spans="1:12" s="8" customFormat="1" ht="135" customHeight="1">
      <c r="A54" s="83" t="s">
        <v>140</v>
      </c>
      <c r="B54" s="95" t="s">
        <v>99</v>
      </c>
      <c r="C54" s="162" t="s">
        <v>198</v>
      </c>
      <c r="D54" s="83" t="s">
        <v>44</v>
      </c>
      <c r="E54" s="135" t="s">
        <v>164</v>
      </c>
      <c r="F54" s="88" t="s">
        <v>70</v>
      </c>
      <c r="G54" s="88" t="s">
        <v>29</v>
      </c>
      <c r="H54" s="136">
        <f>48.41</f>
        <v>48.41</v>
      </c>
      <c r="I54" s="136">
        <v>0</v>
      </c>
      <c r="J54" s="136">
        <v>0</v>
      </c>
      <c r="K54" s="90">
        <f t="shared" si="2"/>
        <v>48.41</v>
      </c>
      <c r="L54" s="138" t="s">
        <v>43</v>
      </c>
    </row>
    <row r="55" spans="1:12" ht="231.75" customHeight="1">
      <c r="A55" s="83" t="s">
        <v>141</v>
      </c>
      <c r="B55" s="96" t="s">
        <v>100</v>
      </c>
      <c r="C55" s="162" t="s">
        <v>198</v>
      </c>
      <c r="D55" s="83" t="s">
        <v>44</v>
      </c>
      <c r="E55" s="135" t="s">
        <v>164</v>
      </c>
      <c r="F55" s="101" t="s">
        <v>57</v>
      </c>
      <c r="G55" s="88" t="s">
        <v>29</v>
      </c>
      <c r="H55" s="136">
        <v>1066.2</v>
      </c>
      <c r="I55" s="136">
        <v>1066.2</v>
      </c>
      <c r="J55" s="136">
        <v>1066.2</v>
      </c>
      <c r="K55" s="90">
        <f t="shared" si="2"/>
        <v>3198.6000000000004</v>
      </c>
      <c r="L55" s="138" t="s">
        <v>159</v>
      </c>
    </row>
    <row r="56" spans="1:12" s="8" customFormat="1" ht="126" customHeight="1">
      <c r="A56" s="83" t="s">
        <v>142</v>
      </c>
      <c r="B56" s="96" t="s">
        <v>184</v>
      </c>
      <c r="C56" s="162" t="s">
        <v>198</v>
      </c>
      <c r="D56" s="83" t="s">
        <v>44</v>
      </c>
      <c r="E56" s="135" t="s">
        <v>164</v>
      </c>
      <c r="F56" s="101" t="s">
        <v>206</v>
      </c>
      <c r="G56" s="88" t="s">
        <v>29</v>
      </c>
      <c r="H56" s="136">
        <f>591.3</f>
        <v>591.3</v>
      </c>
      <c r="I56" s="136">
        <v>0</v>
      </c>
      <c r="J56" s="136">
        <v>0</v>
      </c>
      <c r="K56" s="90">
        <f t="shared" si="2"/>
        <v>591.3</v>
      </c>
      <c r="L56" s="138" t="s">
        <v>205</v>
      </c>
    </row>
    <row r="57" spans="1:12" ht="78" customHeight="1">
      <c r="A57" s="83" t="s">
        <v>183</v>
      </c>
      <c r="B57" s="95" t="s">
        <v>168</v>
      </c>
      <c r="C57" s="162" t="s">
        <v>198</v>
      </c>
      <c r="D57" s="83" t="s">
        <v>44</v>
      </c>
      <c r="E57" s="83"/>
      <c r="F57" s="137"/>
      <c r="G57" s="138"/>
      <c r="H57" s="136">
        <f>1505.59+225.19+450</f>
        <v>2180.7799999999997</v>
      </c>
      <c r="I57" s="136">
        <v>1505.59</v>
      </c>
      <c r="J57" s="136">
        <v>1505.59</v>
      </c>
      <c r="K57" s="90">
        <f t="shared" si="2"/>
        <v>5191.96</v>
      </c>
      <c r="L57" s="95"/>
    </row>
    <row r="58" spans="1:12" ht="15.75">
      <c r="A58" s="139"/>
      <c r="B58" s="140" t="s">
        <v>31</v>
      </c>
      <c r="C58" s="140"/>
      <c r="D58" s="141"/>
      <c r="E58" s="141"/>
      <c r="F58" s="141"/>
      <c r="G58" s="141"/>
      <c r="H58" s="142">
        <f>SUM(H50:H57)</f>
        <v>30054.880000000005</v>
      </c>
      <c r="I58" s="142">
        <f>SUM(I50:I57)</f>
        <v>27822.380000000005</v>
      </c>
      <c r="J58" s="142">
        <f>SUM(J50:J57)</f>
        <v>27822.380000000005</v>
      </c>
      <c r="K58" s="142">
        <f>SUM(K50:K57)</f>
        <v>85699.64000000003</v>
      </c>
      <c r="L58" s="140"/>
    </row>
    <row r="59" spans="1:13" ht="45" customHeight="1">
      <c r="A59" s="143" t="s">
        <v>36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5"/>
      <c r="M59" s="6"/>
    </row>
    <row r="60" spans="1:12" s="8" customFormat="1" ht="150.75" customHeight="1">
      <c r="A60" s="83" t="s">
        <v>143</v>
      </c>
      <c r="B60" s="121" t="s">
        <v>174</v>
      </c>
      <c r="C60" s="162" t="s">
        <v>198</v>
      </c>
      <c r="D60" s="86" t="s">
        <v>44</v>
      </c>
      <c r="E60" s="86" t="s">
        <v>47</v>
      </c>
      <c r="F60" s="122" t="s">
        <v>175</v>
      </c>
      <c r="G60" s="88" t="s">
        <v>29</v>
      </c>
      <c r="H60" s="102">
        <v>1200</v>
      </c>
      <c r="I60" s="102">
        <v>1200</v>
      </c>
      <c r="J60" s="108">
        <v>1200</v>
      </c>
      <c r="K60" s="146">
        <f aca="true" t="shared" si="3" ref="K60:K65">SUM(H60:J60)</f>
        <v>3600</v>
      </c>
      <c r="L60" s="88" t="s">
        <v>144</v>
      </c>
    </row>
    <row r="61" spans="1:12" s="8" customFormat="1" ht="150" customHeight="1">
      <c r="A61" s="83" t="s">
        <v>145</v>
      </c>
      <c r="B61" s="121" t="s">
        <v>178</v>
      </c>
      <c r="C61" s="162" t="s">
        <v>198</v>
      </c>
      <c r="D61" s="86" t="s">
        <v>44</v>
      </c>
      <c r="E61" s="86" t="s">
        <v>47</v>
      </c>
      <c r="F61" s="122" t="s">
        <v>58</v>
      </c>
      <c r="G61" s="88" t="s">
        <v>29</v>
      </c>
      <c r="H61" s="102">
        <f>1914+1340</f>
        <v>3254</v>
      </c>
      <c r="I61" s="102">
        <v>1914</v>
      </c>
      <c r="J61" s="102">
        <v>1914</v>
      </c>
      <c r="K61" s="146">
        <f t="shared" si="3"/>
        <v>7082</v>
      </c>
      <c r="L61" s="88" t="s">
        <v>67</v>
      </c>
    </row>
    <row r="62" spans="1:12" s="8" customFormat="1" ht="246" customHeight="1">
      <c r="A62" s="83" t="s">
        <v>146</v>
      </c>
      <c r="B62" s="97" t="s">
        <v>107</v>
      </c>
      <c r="C62" s="162" t="s">
        <v>198</v>
      </c>
      <c r="D62" s="86" t="s">
        <v>44</v>
      </c>
      <c r="E62" s="86" t="s">
        <v>47</v>
      </c>
      <c r="F62" s="122" t="s">
        <v>201</v>
      </c>
      <c r="G62" s="88" t="s">
        <v>29</v>
      </c>
      <c r="H62" s="123">
        <v>90.3</v>
      </c>
      <c r="I62" s="123">
        <v>90.3</v>
      </c>
      <c r="J62" s="147">
        <v>90.3</v>
      </c>
      <c r="K62" s="146">
        <f t="shared" si="3"/>
        <v>270.9</v>
      </c>
      <c r="L62" s="88" t="s">
        <v>213</v>
      </c>
    </row>
    <row r="63" spans="1:12" s="8" customFormat="1" ht="150.75" customHeight="1">
      <c r="A63" s="83" t="s">
        <v>147</v>
      </c>
      <c r="B63" s="121" t="s">
        <v>86</v>
      </c>
      <c r="C63" s="162" t="s">
        <v>198</v>
      </c>
      <c r="D63" s="86" t="s">
        <v>44</v>
      </c>
      <c r="E63" s="86" t="s">
        <v>47</v>
      </c>
      <c r="F63" s="100" t="s">
        <v>66</v>
      </c>
      <c r="G63" s="88" t="s">
        <v>29</v>
      </c>
      <c r="H63" s="102"/>
      <c r="I63" s="102"/>
      <c r="J63" s="108"/>
      <c r="K63" s="146">
        <f t="shared" si="3"/>
        <v>0</v>
      </c>
      <c r="L63" s="88" t="s">
        <v>68</v>
      </c>
    </row>
    <row r="64" spans="1:12" s="8" customFormat="1" ht="180.75" customHeight="1">
      <c r="A64" s="83" t="s">
        <v>179</v>
      </c>
      <c r="B64" s="121" t="s">
        <v>80</v>
      </c>
      <c r="C64" s="162" t="s">
        <v>198</v>
      </c>
      <c r="D64" s="86" t="s">
        <v>44</v>
      </c>
      <c r="E64" s="86" t="s">
        <v>47</v>
      </c>
      <c r="F64" s="122" t="s">
        <v>173</v>
      </c>
      <c r="G64" s="88" t="s">
        <v>29</v>
      </c>
      <c r="H64" s="102"/>
      <c r="I64" s="102"/>
      <c r="J64" s="108"/>
      <c r="K64" s="146">
        <f t="shared" si="3"/>
        <v>0</v>
      </c>
      <c r="L64" s="88" t="s">
        <v>74</v>
      </c>
    </row>
    <row r="65" spans="1:12" s="8" customFormat="1" ht="241.5" customHeight="1">
      <c r="A65" s="83" t="s">
        <v>148</v>
      </c>
      <c r="B65" s="121" t="s">
        <v>81</v>
      </c>
      <c r="C65" s="162" t="s">
        <v>198</v>
      </c>
      <c r="D65" s="86" t="s">
        <v>44</v>
      </c>
      <c r="E65" s="86" t="s">
        <v>47</v>
      </c>
      <c r="F65" s="122" t="s">
        <v>75</v>
      </c>
      <c r="G65" s="88" t="s">
        <v>29</v>
      </c>
      <c r="H65" s="102"/>
      <c r="I65" s="102"/>
      <c r="J65" s="108"/>
      <c r="K65" s="146">
        <f t="shared" si="3"/>
        <v>0</v>
      </c>
      <c r="L65" s="88" t="s">
        <v>74</v>
      </c>
    </row>
    <row r="66" spans="1:12" ht="15.75">
      <c r="A66" s="140"/>
      <c r="B66" s="140" t="s">
        <v>48</v>
      </c>
      <c r="C66" s="140"/>
      <c r="D66" s="140"/>
      <c r="E66" s="140"/>
      <c r="F66" s="140"/>
      <c r="G66" s="140"/>
      <c r="H66" s="148">
        <f>SUM(H60:H65)</f>
        <v>4544.3</v>
      </c>
      <c r="I66" s="148">
        <f>SUM(I60:I65)</f>
        <v>3204.3</v>
      </c>
      <c r="J66" s="148">
        <f>SUM(J60:J65)</f>
        <v>3204.3</v>
      </c>
      <c r="K66" s="148">
        <f>SUM(K60:K65)</f>
        <v>10952.9</v>
      </c>
      <c r="L66" s="148">
        <f>SUM(L60:L65)</f>
        <v>0</v>
      </c>
    </row>
    <row r="67" spans="1:13" ht="60.75" customHeight="1">
      <c r="A67" s="143" t="s">
        <v>37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5"/>
      <c r="M67" s="6"/>
    </row>
    <row r="68" spans="1:12" ht="115.5" customHeight="1">
      <c r="A68" s="149" t="s">
        <v>149</v>
      </c>
      <c r="B68" s="150" t="s">
        <v>32</v>
      </c>
      <c r="C68" s="85" t="s">
        <v>198</v>
      </c>
      <c r="D68" s="86" t="s">
        <v>44</v>
      </c>
      <c r="E68" s="86" t="s">
        <v>47</v>
      </c>
      <c r="F68" s="151" t="s">
        <v>190</v>
      </c>
      <c r="G68" s="88" t="s">
        <v>29</v>
      </c>
      <c r="H68" s="123"/>
      <c r="I68" s="123"/>
      <c r="J68" s="123"/>
      <c r="K68" s="124">
        <f>SUM(H68:J68)</f>
        <v>0</v>
      </c>
      <c r="L68" s="150" t="s">
        <v>150</v>
      </c>
    </row>
    <row r="69" spans="1:12" ht="114.75" customHeight="1">
      <c r="A69" s="149" t="s">
        <v>153</v>
      </c>
      <c r="B69" s="99" t="s">
        <v>2</v>
      </c>
      <c r="C69" s="85" t="s">
        <v>198</v>
      </c>
      <c r="D69" s="86" t="s">
        <v>44</v>
      </c>
      <c r="E69" s="86" t="s">
        <v>47</v>
      </c>
      <c r="F69" s="151" t="s">
        <v>191</v>
      </c>
      <c r="G69" s="152"/>
      <c r="H69" s="102"/>
      <c r="I69" s="102"/>
      <c r="J69" s="102"/>
      <c r="K69" s="124">
        <f>SUM(H69:J69)</f>
        <v>0</v>
      </c>
      <c r="L69" s="99" t="s">
        <v>151</v>
      </c>
    </row>
    <row r="70" spans="1:12" s="8" customFormat="1" ht="98.25" customHeight="1">
      <c r="A70" s="89" t="s">
        <v>152</v>
      </c>
      <c r="B70" s="95" t="s">
        <v>49</v>
      </c>
      <c r="C70" s="85" t="s">
        <v>198</v>
      </c>
      <c r="D70" s="86" t="s">
        <v>44</v>
      </c>
      <c r="E70" s="86" t="s">
        <v>47</v>
      </c>
      <c r="F70" s="151" t="s">
        <v>192</v>
      </c>
      <c r="G70" s="88" t="s">
        <v>29</v>
      </c>
      <c r="H70" s="134"/>
      <c r="I70" s="134"/>
      <c r="J70" s="134"/>
      <c r="K70" s="124">
        <f>SUM(H70:J70)</f>
        <v>0</v>
      </c>
      <c r="L70" s="91" t="s">
        <v>157</v>
      </c>
    </row>
    <row r="71" spans="1:12" ht="15.75">
      <c r="A71" s="140"/>
      <c r="B71" s="140" t="s">
        <v>39</v>
      </c>
      <c r="C71" s="140"/>
      <c r="D71" s="140"/>
      <c r="E71" s="140"/>
      <c r="F71" s="140"/>
      <c r="G71" s="140"/>
      <c r="H71" s="148">
        <f>SUM(H68:H70)</f>
        <v>0</v>
      </c>
      <c r="I71" s="148">
        <f>SUM(I68:I70)</f>
        <v>0</v>
      </c>
      <c r="J71" s="148">
        <f>SUM(J68:J70)</f>
        <v>0</v>
      </c>
      <c r="K71" s="148">
        <f>SUM(K68:K70)</f>
        <v>0</v>
      </c>
      <c r="L71" s="140"/>
    </row>
    <row r="72" spans="1:13" ht="33.75" customHeight="1">
      <c r="A72" s="143" t="s">
        <v>160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5"/>
      <c r="M72" s="6"/>
    </row>
    <row r="73" spans="1:12" ht="104.25" customHeight="1">
      <c r="A73" s="153" t="s">
        <v>154</v>
      </c>
      <c r="B73" s="150" t="s">
        <v>33</v>
      </c>
      <c r="C73" s="162" t="s">
        <v>198</v>
      </c>
      <c r="D73" s="83" t="s">
        <v>44</v>
      </c>
      <c r="E73" s="83" t="s">
        <v>47</v>
      </c>
      <c r="F73" s="154" t="s">
        <v>40</v>
      </c>
      <c r="G73" s="88" t="s">
        <v>29</v>
      </c>
      <c r="H73" s="102">
        <v>0</v>
      </c>
      <c r="I73" s="102">
        <v>0</v>
      </c>
      <c r="J73" s="102">
        <v>0</v>
      </c>
      <c r="K73" s="103">
        <f>SUM(H73:J73)</f>
        <v>0</v>
      </c>
      <c r="L73" s="107" t="s">
        <v>34</v>
      </c>
    </row>
    <row r="74" spans="1:12" ht="91.5" customHeight="1">
      <c r="A74" s="155" t="s">
        <v>155</v>
      </c>
      <c r="B74" s="99" t="s">
        <v>35</v>
      </c>
      <c r="C74" s="162" t="s">
        <v>198</v>
      </c>
      <c r="D74" s="83" t="s">
        <v>44</v>
      </c>
      <c r="E74" s="155"/>
      <c r="F74" s="155"/>
      <c r="G74" s="155" t="s">
        <v>0</v>
      </c>
      <c r="H74" s="156"/>
      <c r="I74" s="156"/>
      <c r="J74" s="156"/>
      <c r="K74" s="103">
        <f>SUM(H74:J74)</f>
        <v>0</v>
      </c>
      <c r="L74" s="88" t="s">
        <v>65</v>
      </c>
    </row>
    <row r="75" spans="1:12" ht="15.75">
      <c r="A75" s="157"/>
      <c r="B75" s="158" t="s">
        <v>38</v>
      </c>
      <c r="C75" s="158"/>
      <c r="D75" s="157"/>
      <c r="E75" s="157"/>
      <c r="F75" s="157"/>
      <c r="G75" s="157"/>
      <c r="H75" s="159">
        <f>SUM(H73:H74)</f>
        <v>0</v>
      </c>
      <c r="I75" s="159">
        <f>SUM(I73:I74)</f>
        <v>0</v>
      </c>
      <c r="J75" s="159">
        <f>SUM(J73:J74)</f>
        <v>0</v>
      </c>
      <c r="K75" s="159">
        <f>SUM(K73:K74)</f>
        <v>0</v>
      </c>
      <c r="L75" s="157"/>
    </row>
    <row r="76" spans="1:12" ht="19.5" customHeight="1">
      <c r="A76" s="160"/>
      <c r="B76" s="157" t="s">
        <v>17</v>
      </c>
      <c r="C76" s="157"/>
      <c r="D76" s="157"/>
      <c r="E76" s="157"/>
      <c r="F76" s="157"/>
      <c r="G76" s="157"/>
      <c r="H76" s="159">
        <f>H22+H26+H30+H34+H48+H58+H66+H71+H75</f>
        <v>648180.9800000001</v>
      </c>
      <c r="I76" s="159">
        <f>I22+I26+I30+I34+I48+I58+I66+I71+I75</f>
        <v>625898.9500000001</v>
      </c>
      <c r="J76" s="159">
        <f>J22+J26+J30+J34+J48+J58+J66+J71+J75</f>
        <v>625898.9500000001</v>
      </c>
      <c r="K76" s="159">
        <f>K22+K26+K30+K34+K48+K58+K66+K71+K75</f>
        <v>1899978.8800000001</v>
      </c>
      <c r="L76" s="157"/>
    </row>
    <row r="77" spans="1:12" ht="31.5" customHeight="1">
      <c r="A77" s="161" t="s">
        <v>207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</row>
    <row r="78" spans="1:12" ht="1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5.75" hidden="1">
      <c r="A79" s="26"/>
      <c r="B79" s="62" t="s">
        <v>18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</sheetData>
  <sheetProtection/>
  <mergeCells count="28">
    <mergeCell ref="F2:L2"/>
    <mergeCell ref="A1:L1"/>
    <mergeCell ref="A4:L4"/>
    <mergeCell ref="A11:L11"/>
    <mergeCell ref="B9:B10"/>
    <mergeCell ref="L9:L10"/>
    <mergeCell ref="A9:A10"/>
    <mergeCell ref="D9:G9"/>
    <mergeCell ref="K3:L3"/>
    <mergeCell ref="A7:L7"/>
    <mergeCell ref="A12:L12"/>
    <mergeCell ref="H9:I9"/>
    <mergeCell ref="A5:L5"/>
    <mergeCell ref="A6:L6"/>
    <mergeCell ref="A8:L8"/>
    <mergeCell ref="A27:L27"/>
    <mergeCell ref="A23:L23"/>
    <mergeCell ref="K9:K10"/>
    <mergeCell ref="A22:D22"/>
    <mergeCell ref="A31:L31"/>
    <mergeCell ref="A77:L77"/>
    <mergeCell ref="A35:L35"/>
    <mergeCell ref="B79:L79"/>
    <mergeCell ref="A49:L49"/>
    <mergeCell ref="A48:F48"/>
    <mergeCell ref="A59:L59"/>
    <mergeCell ref="A72:L72"/>
    <mergeCell ref="A67:L6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2018-02-15T02:13:42Z</cp:lastPrinted>
  <dcterms:created xsi:type="dcterms:W3CDTF">2010-09-05T13:57:35Z</dcterms:created>
  <dcterms:modified xsi:type="dcterms:W3CDTF">2018-02-15T02:14:24Z</dcterms:modified>
  <cp:category/>
  <cp:version/>
  <cp:contentType/>
  <cp:contentStatus/>
</cp:coreProperties>
</file>