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'Отдых'!$A$2:$N$32</definedName>
  </definedNames>
  <calcPr fullCalcOnLoad="1"/>
</workbook>
</file>

<file path=xl/sharedStrings.xml><?xml version="1.0" encoding="utf-8"?>
<sst xmlns="http://schemas.openxmlformats.org/spreadsheetml/2006/main" count="128" uniqueCount="83">
  <si>
    <t>Итого по программе</t>
  </si>
  <si>
    <t xml:space="preserve"> </t>
  </si>
  <si>
    <t>1.2.</t>
  </si>
  <si>
    <t>2.4</t>
  </si>
  <si>
    <t>2.5</t>
  </si>
  <si>
    <t>2.6</t>
  </si>
  <si>
    <t>2.8</t>
  </si>
  <si>
    <t>Код бюджетной классификации</t>
  </si>
  <si>
    <t>ГРБС</t>
  </si>
  <si>
    <t>ЦСР</t>
  </si>
  <si>
    <t>ВР</t>
  </si>
  <si>
    <t>1.1.</t>
  </si>
  <si>
    <t>1.3.</t>
  </si>
  <si>
    <t>1.4.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</si>
  <si>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</si>
  <si>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</si>
  <si>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</si>
  <si>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</si>
  <si>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</si>
  <si>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</si>
  <si>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>Расходы (тыс. рублей), годы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</si>
  <si>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</si>
  <si>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</si>
  <si>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</si>
  <si>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</si>
  <si>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</si>
  <si>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</si>
  <si>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</si>
  <si>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Капитальный ремонт ограждения территории по периметру</t>
  </si>
  <si>
    <t>Капитальный ремонт ограждения территории по периметру произведен в 2-х учреждениях</t>
  </si>
  <si>
    <t xml:space="preserve">Капитальный ремонт наружного освещения </t>
  </si>
  <si>
    <t xml:space="preserve">Капитальный ремонт наружного освещения выполнен в 1-ом учреждении </t>
  </si>
  <si>
    <t>Капитальный ремонт зданий и сооружений произведен в 2-х учреждениях</t>
  </si>
  <si>
    <t>Обслуживание оборудования экстренной связи с полицией</t>
  </si>
  <si>
    <t>Обслуживание оборудования экстренной связи с полицией в 2-х учреждениях</t>
  </si>
  <si>
    <t>Организация охраны выполнена в 2-х учреждениях</t>
  </si>
  <si>
    <t xml:space="preserve">Организация охраны 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</si>
  <si>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</si>
  <si>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</si>
  <si>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</si>
  <si>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</si>
  <si>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</si>
  <si>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</si>
  <si>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Приобретение препаратов для акарицидной обработки против клещей</t>
  </si>
  <si>
    <t>2.7.</t>
  </si>
  <si>
    <t>2.9.</t>
  </si>
  <si>
    <t>2.10.</t>
  </si>
  <si>
    <t>Обеспечены условия для оздоровления и летеней занятости 648 детей ежегодно (на базе  ДООЛ "Бригантина", ДООЛ "Парус")</t>
  </si>
  <si>
    <t>01.3.8510         01.3.7582       01.3.8511</t>
  </si>
  <si>
    <t>013</t>
  </si>
  <si>
    <t>0707</t>
  </si>
  <si>
    <t>611           612      621         622</t>
  </si>
  <si>
    <t>01.3.8740    01.3.7443</t>
  </si>
  <si>
    <t>01.3.8513    01.3.00S397Е</t>
  </si>
  <si>
    <t>01.3.8510    01.3.0085100</t>
  </si>
  <si>
    <t>Обработана территория 8 общеобразовательных учреждений для работы 15 лагерей дневного пребывания, территория МБУ "Комплексный центр социального обслуживания населения"</t>
  </si>
  <si>
    <t>Обеспечены условия для оздоровления и летней занятости 648 детей ежегодно (на базе  ДООЛ "Бригантина", ДООЛ "Парус")</t>
  </si>
  <si>
    <t>Устройство турникета</t>
  </si>
  <si>
    <t>Устройство турникета выполнено в 2-х учреждениях</t>
  </si>
  <si>
    <t>01.3.7585         01.3007397Ж</t>
  </si>
  <si>
    <t>01.3.8512    01.3.00S397Ж</t>
  </si>
  <si>
    <t>01.3.7584         01.3007397Е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</si>
  <si>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</si>
  <si>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</si>
  <si>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</si>
  <si>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</si>
  <si>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</si>
  <si>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</si>
  <si>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</si>
  <si>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Приобретено и смонтировано модульное здание медицинского пункта в 2-х учреждении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</si>
  <si>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</si>
  <si>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 xml:space="preserve">   01.3.7444      01.3007397В    01.30075530       </t>
  </si>
  <si>
    <t xml:space="preserve">     01.300S397В   01.300S5530</t>
  </si>
  <si>
    <t xml:space="preserve">   01.3.7441  01.3.8758       01.300S397А   01.30075530    01.300S5530  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</si>
  <si>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</si>
  <si>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01300S397Г         01.3007397Г</t>
  </si>
  <si>
    <t xml:space="preserve">01.3.8510           01.3.8511     01.3.0085100      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</si>
  <si>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</si>
  <si>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Финансовая поддержка деятельности муниципальных загородных лагерей </t>
  </si>
  <si>
    <t>Расходы, направленные на сохранение и развитие материально- технической базы муниципальных загородных оздоровительных лагерей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</si>
  <si>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</si>
  <si>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 xml:space="preserve">"Приложение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</si>
  <si>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21.07.2017 № 137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</si>
</sst>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  <numFmt numFmtId="170" formatCode="[$-FC19]d\ mmmm\ yyyy\ &quot;г.&quot;"/>
    <numFmt numFmtId="171" formatCode="#,##0.0"/>
    <numFmt numFmtId="172" formatCode="#,##0.000"/>
    <numFmt numFmtId="173" formatCode="0.000"/>
    <numFmt numFmtId="174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45" fillId="0" borderId="10" xfId="0" applyNumberFormat="1" applyFont="1" applyBorder="1" applyAlignment="1">
      <alignment horizontal="left" vertical="center"/>
    </xf>
    <xf numFmtId="0" fontId="45" fillId="0" borderId="0" xfId="0" applyFont="1" applyFill="1" applyAlignment="1">
      <alignment horizontal="right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top" wrapText="1"/>
    </xf>
    <xf numFmtId="0" fontId="46" fillId="0" borderId="2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SheetLayoutView="80" zoomScalePageLayoutView="0" workbookViewId="0" topLeftCell="A1">
      <selection activeCell="A1" sqref="A1:N32"/>
    </sheetView>
  </sheetViews>
  <sheetFormatPr defaultColWidth="9.00390625" defaultRowHeight="12.75"/>
  <cols>
    <col min="1" max="1" width="5.375" style="1" customWidth="1"/>
    <col min="2" max="2" width="34.875" style="0" customWidth="1"/>
    <col min="3" max="3" width="9.00390625" style="0" customWidth="1"/>
    <col min="4" max="4" width="8.75390625" style="0" customWidth="1"/>
    <col min="5" max="5" width="14.125" style="0" customWidth="1"/>
    <col min="6" max="6" width="10.125" style="0" customWidth="1"/>
    <col min="7" max="8" width="12.00390625" style="0" customWidth="1"/>
    <col min="9" max="10" width="13.125" style="0" customWidth="1"/>
    <col min="11" max="13" width="12.00390625" style="0" customWidth="1"/>
    <col min="14" max="14" width="30.00390625" style="0" customWidth="1"/>
  </cols>
  <sheetData>
    <row r="1" spans="1:14" ht="60.75" customHeight="1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9.75" customHeight="1" hidden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78.75" customHeight="1">
      <c r="A3" s="12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41.25" customHeight="1">
      <c r="A4" s="15" t="s">
        <v>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30" customHeight="1">
      <c r="A5" s="16" t="s">
        <v>1</v>
      </c>
      <c r="B5" s="17" t="s">
        <v>19</v>
      </c>
      <c r="C5" s="17" t="s">
        <v>7</v>
      </c>
      <c r="D5" s="17"/>
      <c r="E5" s="17"/>
      <c r="F5" s="17"/>
      <c r="G5" s="17" t="s">
        <v>20</v>
      </c>
      <c r="H5" s="17"/>
      <c r="I5" s="17"/>
      <c r="J5" s="18"/>
      <c r="K5" s="18"/>
      <c r="L5" s="18"/>
      <c r="M5" s="17" t="s">
        <v>65</v>
      </c>
      <c r="N5" s="19" t="s">
        <v>21</v>
      </c>
    </row>
    <row r="6" spans="1:14" ht="24.75" customHeight="1">
      <c r="A6" s="16"/>
      <c r="B6" s="17"/>
      <c r="C6" s="20" t="s">
        <v>8</v>
      </c>
      <c r="D6" s="20" t="s">
        <v>22</v>
      </c>
      <c r="E6" s="20" t="s">
        <v>9</v>
      </c>
      <c r="F6" s="20" t="s">
        <v>10</v>
      </c>
      <c r="G6" s="20">
        <v>2014</v>
      </c>
      <c r="H6" s="20">
        <v>2015</v>
      </c>
      <c r="I6" s="20">
        <v>2016</v>
      </c>
      <c r="J6" s="20">
        <v>2017</v>
      </c>
      <c r="K6" s="20">
        <v>2018</v>
      </c>
      <c r="L6" s="20">
        <v>2019</v>
      </c>
      <c r="M6" s="17"/>
      <c r="N6" s="21"/>
    </row>
    <row r="7" spans="1:14" ht="23.25" customHeight="1">
      <c r="A7" s="2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1:14" s="4" customFormat="1" ht="23.25" customHeight="1">
      <c r="A8" s="24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s="4" customFormat="1" ht="101.25" customHeight="1">
      <c r="A9" s="27" t="s">
        <v>11</v>
      </c>
      <c r="B9" s="28" t="s">
        <v>62</v>
      </c>
      <c r="C9" s="29" t="s">
        <v>49</v>
      </c>
      <c r="D9" s="29" t="s">
        <v>50</v>
      </c>
      <c r="E9" s="29" t="s">
        <v>54</v>
      </c>
      <c r="F9" s="27" t="s">
        <v>51</v>
      </c>
      <c r="G9" s="27">
        <v>376.19</v>
      </c>
      <c r="H9" s="27">
        <v>376.19</v>
      </c>
      <c r="I9" s="27">
        <v>397.32</v>
      </c>
      <c r="J9" s="27">
        <v>397.32</v>
      </c>
      <c r="K9" s="27">
        <v>397.32</v>
      </c>
      <c r="L9" s="27">
        <v>397.32</v>
      </c>
      <c r="M9" s="30">
        <f>SUM(G9:L9)</f>
        <v>2341.66</v>
      </c>
      <c r="N9" s="31" t="s">
        <v>40</v>
      </c>
    </row>
    <row r="10" spans="1:14" s="4" customFormat="1" ht="97.5" customHeight="1">
      <c r="A10" s="20" t="s">
        <v>2</v>
      </c>
      <c r="B10" s="28" t="s">
        <v>62</v>
      </c>
      <c r="C10" s="32" t="s">
        <v>49</v>
      </c>
      <c r="D10" s="32" t="s">
        <v>50</v>
      </c>
      <c r="E10" s="29" t="s">
        <v>54</v>
      </c>
      <c r="F10" s="20" t="s">
        <v>51</v>
      </c>
      <c r="G10" s="20">
        <v>376.2</v>
      </c>
      <c r="H10" s="33">
        <v>376.2</v>
      </c>
      <c r="I10" s="33">
        <v>396.2</v>
      </c>
      <c r="J10" s="33">
        <v>396.2</v>
      </c>
      <c r="K10" s="33">
        <v>396.2</v>
      </c>
      <c r="L10" s="33">
        <v>396.2</v>
      </c>
      <c r="M10" s="30">
        <f aca="true" t="shared" si="0" ref="M10:M18">SUM(G10:L10)</f>
        <v>2337.2</v>
      </c>
      <c r="N10" s="34" t="s">
        <v>41</v>
      </c>
    </row>
    <row r="11" spans="1:14" s="6" customFormat="1" ht="150.75" customHeight="1">
      <c r="A11" s="20" t="s">
        <v>12</v>
      </c>
      <c r="B11" s="35" t="s">
        <v>42</v>
      </c>
      <c r="C11" s="32" t="s">
        <v>49</v>
      </c>
      <c r="D11" s="32" t="s">
        <v>50</v>
      </c>
      <c r="E11" s="20" t="s">
        <v>76</v>
      </c>
      <c r="F11" s="20" t="s">
        <v>51</v>
      </c>
      <c r="G11" s="20">
        <v>232.27</v>
      </c>
      <c r="H11" s="20">
        <f>232.27</f>
        <v>232.27</v>
      </c>
      <c r="I11" s="20">
        <v>451.18</v>
      </c>
      <c r="J11" s="20">
        <v>258.38</v>
      </c>
      <c r="K11" s="20">
        <v>258.38</v>
      </c>
      <c r="L11" s="20">
        <v>258.38</v>
      </c>
      <c r="M11" s="30">
        <f t="shared" si="0"/>
        <v>1690.8600000000001</v>
      </c>
      <c r="N11" s="34" t="s">
        <v>67</v>
      </c>
    </row>
    <row r="12" spans="1:14" s="6" customFormat="1" ht="145.5" customHeight="1">
      <c r="A12" s="20">
        <v>1.4</v>
      </c>
      <c r="B12" s="35" t="s">
        <v>74</v>
      </c>
      <c r="C12" s="32" t="s">
        <v>49</v>
      </c>
      <c r="D12" s="32" t="s">
        <v>50</v>
      </c>
      <c r="E12" s="20" t="s">
        <v>75</v>
      </c>
      <c r="F12" s="20" t="s">
        <v>51</v>
      </c>
      <c r="G12" s="20">
        <v>3831.95</v>
      </c>
      <c r="H12" s="20">
        <v>3928.2</v>
      </c>
      <c r="I12" s="20">
        <v>5176.44</v>
      </c>
      <c r="J12" s="20">
        <v>5397.43</v>
      </c>
      <c r="K12" s="20">
        <v>4317.9</v>
      </c>
      <c r="L12" s="20">
        <v>4317.9</v>
      </c>
      <c r="M12" s="30">
        <f t="shared" si="0"/>
        <v>26969.82</v>
      </c>
      <c r="N12" s="34" t="s">
        <v>67</v>
      </c>
    </row>
    <row r="13" spans="1:14" s="4" customFormat="1" ht="128.25" customHeight="1">
      <c r="A13" s="20" t="s">
        <v>13</v>
      </c>
      <c r="B13" s="35" t="s">
        <v>43</v>
      </c>
      <c r="C13" s="32" t="s">
        <v>49</v>
      </c>
      <c r="D13" s="32" t="s">
        <v>50</v>
      </c>
      <c r="E13" s="20" t="s">
        <v>48</v>
      </c>
      <c r="F13" s="20" t="s">
        <v>51</v>
      </c>
      <c r="G13" s="20">
        <v>40</v>
      </c>
      <c r="H13" s="20">
        <v>40</v>
      </c>
      <c r="I13" s="20">
        <v>0</v>
      </c>
      <c r="J13" s="20">
        <v>0</v>
      </c>
      <c r="K13" s="20">
        <v>0</v>
      </c>
      <c r="L13" s="20">
        <v>0</v>
      </c>
      <c r="M13" s="30">
        <f t="shared" si="0"/>
        <v>80</v>
      </c>
      <c r="N13" s="34" t="s">
        <v>55</v>
      </c>
    </row>
    <row r="14" spans="1:14" s="4" customFormat="1" ht="126.75" customHeight="1">
      <c r="A14" s="20">
        <v>1.5</v>
      </c>
      <c r="B14" s="36" t="s">
        <v>77</v>
      </c>
      <c r="C14" s="32" t="s">
        <v>49</v>
      </c>
      <c r="D14" s="32" t="s">
        <v>50</v>
      </c>
      <c r="E14" s="32" t="s">
        <v>59</v>
      </c>
      <c r="F14" s="20" t="s">
        <v>51</v>
      </c>
      <c r="G14" s="20">
        <f>3653.2-8.5</f>
        <v>3644.7</v>
      </c>
      <c r="H14" s="33">
        <f>3708.5+174.5</f>
        <v>3883</v>
      </c>
      <c r="I14" s="33">
        <f>3676.6+148.5</f>
        <v>3825.1</v>
      </c>
      <c r="J14" s="33">
        <v>3681.4</v>
      </c>
      <c r="K14" s="33">
        <v>3681.4</v>
      </c>
      <c r="L14" s="33">
        <v>3681.4</v>
      </c>
      <c r="M14" s="30">
        <f t="shared" si="0"/>
        <v>22397</v>
      </c>
      <c r="N14" s="34" t="s">
        <v>56</v>
      </c>
    </row>
    <row r="15" spans="1:14" s="6" customFormat="1" ht="128.25" customHeight="1">
      <c r="A15" s="20">
        <v>1.6</v>
      </c>
      <c r="B15" s="36" t="s">
        <v>77</v>
      </c>
      <c r="C15" s="32" t="s">
        <v>49</v>
      </c>
      <c r="D15" s="32" t="s">
        <v>50</v>
      </c>
      <c r="E15" s="32" t="s">
        <v>60</v>
      </c>
      <c r="F15" s="20" t="s">
        <v>51</v>
      </c>
      <c r="G15" s="20">
        <f>913.3+648.71</f>
        <v>1562.01</v>
      </c>
      <c r="H15" s="33">
        <f>1589.4+74.74</f>
        <v>1664.14</v>
      </c>
      <c r="I15" s="33">
        <f>1664.14-42.3-39.31+63.68+0.01</f>
        <v>1646.2200000000003</v>
      </c>
      <c r="J15" s="33">
        <f>1038+547.06</f>
        <v>1585.06</v>
      </c>
      <c r="K15" s="33">
        <v>1038</v>
      </c>
      <c r="L15" s="33">
        <v>1038</v>
      </c>
      <c r="M15" s="30">
        <f t="shared" si="0"/>
        <v>8533.43</v>
      </c>
      <c r="N15" s="34" t="s">
        <v>56</v>
      </c>
    </row>
    <row r="16" spans="1:14" s="4" customFormat="1" ht="259.5" customHeight="1">
      <c r="A16" s="20">
        <v>1.7</v>
      </c>
      <c r="B16" s="37" t="s">
        <v>63</v>
      </c>
      <c r="C16" s="32" t="s">
        <v>49</v>
      </c>
      <c r="D16" s="32" t="s">
        <v>50</v>
      </c>
      <c r="E16" s="32" t="s">
        <v>53</v>
      </c>
      <c r="F16" s="20" t="s">
        <v>51</v>
      </c>
      <c r="G16" s="20">
        <f>0.07+0.63</f>
        <v>0.7</v>
      </c>
      <c r="H16" s="33">
        <v>0.07</v>
      </c>
      <c r="I16" s="33">
        <f>0.7+0.44</f>
        <v>1.14</v>
      </c>
      <c r="J16" s="33">
        <v>1.03</v>
      </c>
      <c r="K16" s="33">
        <v>1.03</v>
      </c>
      <c r="L16" s="33">
        <v>1.03</v>
      </c>
      <c r="M16" s="38">
        <f t="shared" si="0"/>
        <v>5</v>
      </c>
      <c r="N16" s="34" t="s">
        <v>56</v>
      </c>
    </row>
    <row r="17" spans="1:14" s="6" customFormat="1" ht="185.25" customHeight="1">
      <c r="A17" s="20">
        <v>1.8</v>
      </c>
      <c r="B17" s="39" t="s">
        <v>70</v>
      </c>
      <c r="C17" s="32" t="s">
        <v>49</v>
      </c>
      <c r="D17" s="32" t="s">
        <v>50</v>
      </c>
      <c r="E17" s="20"/>
      <c r="F17" s="20"/>
      <c r="G17" s="20">
        <f>6813.54+2198.45</f>
        <v>9011.99</v>
      </c>
      <c r="H17" s="33">
        <f>6246.28+683.2+78.83+303.2-142.86+30+72.69</f>
        <v>7271.339999999999</v>
      </c>
      <c r="I17" s="33">
        <f>6246.28+62.16+3.32-86.44+91.6+288.01-3.42-86.02-148.53+133.48+6.42</f>
        <v>6506.86</v>
      </c>
      <c r="J17" s="33">
        <f>6246.28+1979.76+1.83+186.3</f>
        <v>8414.169999999998</v>
      </c>
      <c r="K17" s="33">
        <v>6246.28</v>
      </c>
      <c r="L17" s="33">
        <v>6246.28</v>
      </c>
      <c r="M17" s="30">
        <f t="shared" si="0"/>
        <v>43696.92</v>
      </c>
      <c r="N17" s="34" t="s">
        <v>68</v>
      </c>
    </row>
    <row r="18" spans="1:14" s="4" customFormat="1" ht="248.25" customHeight="1">
      <c r="A18" s="33">
        <v>1.1</v>
      </c>
      <c r="B18" s="40" t="s">
        <v>64</v>
      </c>
      <c r="C18" s="32" t="s">
        <v>49</v>
      </c>
      <c r="D18" s="32" t="s">
        <v>50</v>
      </c>
      <c r="E18" s="32" t="s">
        <v>61</v>
      </c>
      <c r="F18" s="20" t="s">
        <v>51</v>
      </c>
      <c r="G18" s="20">
        <v>696.4</v>
      </c>
      <c r="H18" s="33">
        <v>517.5</v>
      </c>
      <c r="I18" s="33">
        <f>521.8+444.4</f>
        <v>966.1999999999999</v>
      </c>
      <c r="J18" s="33">
        <v>1025.5</v>
      </c>
      <c r="K18" s="33">
        <v>1025.5</v>
      </c>
      <c r="L18" s="41">
        <v>1025.5</v>
      </c>
      <c r="M18" s="30">
        <f t="shared" si="0"/>
        <v>5256.6</v>
      </c>
      <c r="N18" s="34" t="s">
        <v>47</v>
      </c>
    </row>
    <row r="19" spans="1:14" s="6" customFormat="1" ht="20.25" customHeight="1">
      <c r="A19" s="42" t="s">
        <v>14</v>
      </c>
      <c r="B19" s="43"/>
      <c r="C19" s="44"/>
      <c r="D19" s="44"/>
      <c r="E19" s="44"/>
      <c r="F19" s="44"/>
      <c r="G19" s="45">
        <f aca="true" t="shared" si="1" ref="G19:M19">SUM(G9:G18)</f>
        <v>19772.410000000003</v>
      </c>
      <c r="H19" s="45">
        <f t="shared" si="1"/>
        <v>18288.91</v>
      </c>
      <c r="I19" s="45">
        <f t="shared" si="1"/>
        <v>19366.66</v>
      </c>
      <c r="J19" s="45">
        <f t="shared" si="1"/>
        <v>21156.489999999998</v>
      </c>
      <c r="K19" s="45">
        <f t="shared" si="1"/>
        <v>17362.01</v>
      </c>
      <c r="L19" s="45">
        <f t="shared" si="1"/>
        <v>17362.01</v>
      </c>
      <c r="M19" s="45">
        <f t="shared" si="1"/>
        <v>113308.49</v>
      </c>
      <c r="N19" s="46"/>
    </row>
    <row r="20" spans="1:14" s="4" customFormat="1" ht="18" customHeight="1">
      <c r="A20" s="47" t="s">
        <v>38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 ht="72.75" customHeight="1">
      <c r="A21" s="50" t="s">
        <v>15</v>
      </c>
      <c r="B21" s="51" t="s">
        <v>23</v>
      </c>
      <c r="C21" s="29" t="s">
        <v>49</v>
      </c>
      <c r="D21" s="29" t="s">
        <v>50</v>
      </c>
      <c r="E21" s="29" t="s">
        <v>52</v>
      </c>
      <c r="F21" s="27" t="s">
        <v>51</v>
      </c>
      <c r="G21" s="52">
        <f>363.64+259.89+3636.4</f>
        <v>4259.93</v>
      </c>
      <c r="H21" s="52">
        <v>3636.4</v>
      </c>
      <c r="I21" s="52"/>
      <c r="J21" s="52"/>
      <c r="K21" s="52"/>
      <c r="L21" s="52"/>
      <c r="M21" s="53">
        <f>SUM(G21:K21)</f>
        <v>7896.33</v>
      </c>
      <c r="N21" s="31" t="s">
        <v>69</v>
      </c>
    </row>
    <row r="22" spans="1:14" s="7" customFormat="1" ht="84.75" customHeight="1">
      <c r="A22" s="54" t="s">
        <v>16</v>
      </c>
      <c r="B22" s="55" t="s">
        <v>24</v>
      </c>
      <c r="C22" s="55"/>
      <c r="D22" s="55"/>
      <c r="E22" s="56" t="s">
        <v>1</v>
      </c>
      <c r="F22" s="56"/>
      <c r="G22" s="55"/>
      <c r="H22" s="55"/>
      <c r="I22" s="55"/>
      <c r="J22" s="55"/>
      <c r="K22" s="52"/>
      <c r="L22" s="52"/>
      <c r="M22" s="53">
        <f aca="true" t="shared" si="2" ref="M22:M30">SUM(G22:K22)</f>
        <v>0</v>
      </c>
      <c r="N22" s="34" t="s">
        <v>25</v>
      </c>
    </row>
    <row r="23" spans="1:14" ht="125.25" customHeight="1">
      <c r="A23" s="32" t="s">
        <v>17</v>
      </c>
      <c r="B23" s="34" t="s">
        <v>79</v>
      </c>
      <c r="C23" s="32" t="s">
        <v>49</v>
      </c>
      <c r="D23" s="32" t="s">
        <v>50</v>
      </c>
      <c r="E23" s="32" t="s">
        <v>71</v>
      </c>
      <c r="F23" s="20" t="s">
        <v>51</v>
      </c>
      <c r="G23" s="57">
        <v>2018.06</v>
      </c>
      <c r="H23" s="57"/>
      <c r="I23" s="58">
        <f>13636.4</f>
        <v>13636.4</v>
      </c>
      <c r="J23" s="58">
        <f>16363.68+1624.4</f>
        <v>17988.08</v>
      </c>
      <c r="K23" s="52"/>
      <c r="L23" s="52"/>
      <c r="M23" s="53">
        <f t="shared" si="2"/>
        <v>33642.54</v>
      </c>
      <c r="N23" s="34" t="s">
        <v>26</v>
      </c>
    </row>
    <row r="24" spans="1:14" ht="141.75" customHeight="1">
      <c r="A24" s="32" t="s">
        <v>3</v>
      </c>
      <c r="B24" s="59" t="s">
        <v>80</v>
      </c>
      <c r="C24" s="32" t="s">
        <v>49</v>
      </c>
      <c r="D24" s="32" t="s">
        <v>50</v>
      </c>
      <c r="E24" s="32" t="s">
        <v>72</v>
      </c>
      <c r="F24" s="20" t="s">
        <v>51</v>
      </c>
      <c r="G24" s="57"/>
      <c r="H24" s="57"/>
      <c r="I24" s="58">
        <v>136.36</v>
      </c>
      <c r="J24" s="58">
        <f>163.64+16.24</f>
        <v>179.88</v>
      </c>
      <c r="K24" s="52"/>
      <c r="L24" s="52"/>
      <c r="M24" s="53">
        <f t="shared" si="2"/>
        <v>316.24</v>
      </c>
      <c r="N24" s="34" t="s">
        <v>27</v>
      </c>
    </row>
    <row r="25" spans="1:14" ht="36" customHeight="1">
      <c r="A25" s="32" t="s">
        <v>4</v>
      </c>
      <c r="B25" s="34" t="s">
        <v>28</v>
      </c>
      <c r="C25" s="20"/>
      <c r="D25" s="55"/>
      <c r="E25" s="55"/>
      <c r="F25" s="55"/>
      <c r="G25" s="57"/>
      <c r="H25" s="58"/>
      <c r="I25" s="58"/>
      <c r="J25" s="58"/>
      <c r="K25" s="52"/>
      <c r="L25" s="52"/>
      <c r="M25" s="53">
        <f t="shared" si="2"/>
        <v>0</v>
      </c>
      <c r="N25" s="34" t="s">
        <v>29</v>
      </c>
    </row>
    <row r="26" spans="1:14" ht="52.5" customHeight="1">
      <c r="A26" s="32" t="s">
        <v>5</v>
      </c>
      <c r="B26" s="34" t="s">
        <v>30</v>
      </c>
      <c r="C26" s="20"/>
      <c r="D26" s="55"/>
      <c r="E26" s="55"/>
      <c r="F26" s="55"/>
      <c r="G26" s="57"/>
      <c r="H26" s="57"/>
      <c r="I26" s="58"/>
      <c r="J26" s="58"/>
      <c r="K26" s="52"/>
      <c r="L26" s="52"/>
      <c r="M26" s="53">
        <f t="shared" si="2"/>
        <v>0</v>
      </c>
      <c r="N26" s="34" t="s">
        <v>31</v>
      </c>
    </row>
    <row r="27" spans="1:14" s="7" customFormat="1" ht="83.25" customHeight="1">
      <c r="A27" s="60" t="s">
        <v>44</v>
      </c>
      <c r="B27" s="34" t="s">
        <v>78</v>
      </c>
      <c r="C27" s="60" t="s">
        <v>49</v>
      </c>
      <c r="D27" s="60" t="s">
        <v>50</v>
      </c>
      <c r="E27" s="60" t="s">
        <v>73</v>
      </c>
      <c r="F27" s="56" t="s">
        <v>51</v>
      </c>
      <c r="G27" s="57">
        <f>376.1+1191.7+119.17</f>
        <v>1686.9700000000003</v>
      </c>
      <c r="H27" s="61">
        <f>1188.73+1140.35+114.03</f>
        <v>2443.11</v>
      </c>
      <c r="I27" s="61">
        <f>324.88-124.88-97.05-1.32-64.13</f>
        <v>37.500000000000014</v>
      </c>
      <c r="J27" s="61"/>
      <c r="K27" s="52"/>
      <c r="L27" s="52"/>
      <c r="M27" s="53">
        <f t="shared" si="2"/>
        <v>4167.58</v>
      </c>
      <c r="N27" s="34" t="s">
        <v>32</v>
      </c>
    </row>
    <row r="28" spans="1:14" s="5" customFormat="1" ht="33" customHeight="1">
      <c r="A28" s="32" t="s">
        <v>6</v>
      </c>
      <c r="B28" s="34" t="s">
        <v>57</v>
      </c>
      <c r="C28" s="20"/>
      <c r="D28" s="55"/>
      <c r="E28" s="55"/>
      <c r="F28" s="55"/>
      <c r="G28" s="57"/>
      <c r="H28" s="58"/>
      <c r="I28" s="58"/>
      <c r="J28" s="58"/>
      <c r="K28" s="52"/>
      <c r="L28" s="52"/>
      <c r="M28" s="53">
        <f t="shared" si="2"/>
        <v>0</v>
      </c>
      <c r="N28" s="34" t="s">
        <v>58</v>
      </c>
    </row>
    <row r="29" spans="1:14" ht="48.75" customHeight="1">
      <c r="A29" s="32" t="s">
        <v>45</v>
      </c>
      <c r="B29" s="34" t="s">
        <v>33</v>
      </c>
      <c r="C29" s="20"/>
      <c r="D29" s="55"/>
      <c r="E29" s="55"/>
      <c r="F29" s="55"/>
      <c r="G29" s="57"/>
      <c r="H29" s="57"/>
      <c r="I29" s="58"/>
      <c r="J29" s="58"/>
      <c r="K29" s="62"/>
      <c r="L29" s="62"/>
      <c r="M29" s="63">
        <f t="shared" si="2"/>
        <v>0</v>
      </c>
      <c r="N29" s="34" t="s">
        <v>34</v>
      </c>
    </row>
    <row r="30" spans="1:14" ht="31.5" customHeight="1">
      <c r="A30" s="32" t="s">
        <v>46</v>
      </c>
      <c r="B30" s="34" t="s">
        <v>36</v>
      </c>
      <c r="C30" s="20"/>
      <c r="D30" s="55"/>
      <c r="E30" s="55"/>
      <c r="F30" s="55"/>
      <c r="G30" s="58"/>
      <c r="H30" s="58"/>
      <c r="I30" s="58"/>
      <c r="J30" s="58"/>
      <c r="K30" s="62"/>
      <c r="L30" s="62"/>
      <c r="M30" s="63">
        <f t="shared" si="2"/>
        <v>0</v>
      </c>
      <c r="N30" s="34" t="s">
        <v>35</v>
      </c>
    </row>
    <row r="31" spans="1:14" ht="15.75" customHeight="1">
      <c r="A31" s="64"/>
      <c r="B31" s="65" t="s">
        <v>18</v>
      </c>
      <c r="C31" s="38"/>
      <c r="D31" s="66"/>
      <c r="E31" s="66"/>
      <c r="F31" s="66"/>
      <c r="G31" s="67">
        <f>SUM(G21:G30)</f>
        <v>7964.96</v>
      </c>
      <c r="H31" s="67">
        <f aca="true" t="shared" si="3" ref="H31:M31">SUM(H21:H30)</f>
        <v>6079.51</v>
      </c>
      <c r="I31" s="67">
        <f t="shared" si="3"/>
        <v>13810.26</v>
      </c>
      <c r="J31" s="67">
        <f t="shared" si="3"/>
        <v>18167.960000000003</v>
      </c>
      <c r="K31" s="67">
        <f t="shared" si="3"/>
        <v>0</v>
      </c>
      <c r="L31" s="67">
        <f t="shared" si="3"/>
        <v>0</v>
      </c>
      <c r="M31" s="67">
        <f t="shared" si="3"/>
        <v>46022.69</v>
      </c>
      <c r="N31" s="68"/>
    </row>
    <row r="32" spans="1:14" ht="20.25" customHeight="1">
      <c r="A32" s="69"/>
      <c r="B32" s="65" t="s">
        <v>0</v>
      </c>
      <c r="C32" s="70"/>
      <c r="D32" s="70"/>
      <c r="E32" s="70"/>
      <c r="F32" s="70"/>
      <c r="G32" s="71">
        <f>G19+G31</f>
        <v>27737.370000000003</v>
      </c>
      <c r="H32" s="71">
        <f aca="true" t="shared" si="4" ref="H32:M32">H19+H31</f>
        <v>24368.42</v>
      </c>
      <c r="I32" s="71">
        <f t="shared" si="4"/>
        <v>33176.92</v>
      </c>
      <c r="J32" s="71">
        <f t="shared" si="4"/>
        <v>39324.45</v>
      </c>
      <c r="K32" s="71">
        <f t="shared" si="4"/>
        <v>17362.01</v>
      </c>
      <c r="L32" s="71">
        <f t="shared" si="4"/>
        <v>17362.01</v>
      </c>
      <c r="M32" s="71">
        <f t="shared" si="4"/>
        <v>159331.18</v>
      </c>
      <c r="N32" s="72"/>
    </row>
    <row r="33" spans="1:14" s="3" customFormat="1" ht="28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customHeight="1">
      <c r="A34" s="8"/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</row>
    <row r="35" spans="1:14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heetProtection/>
  <mergeCells count="14">
    <mergeCell ref="G5:L5"/>
    <mergeCell ref="A7:M7"/>
    <mergeCell ref="C5:F5"/>
    <mergeCell ref="A5:A6"/>
    <mergeCell ref="B5:B6"/>
    <mergeCell ref="N5:N6"/>
    <mergeCell ref="A8:M8"/>
    <mergeCell ref="A20:M20"/>
    <mergeCell ref="A1:N1"/>
    <mergeCell ref="A33:N33"/>
    <mergeCell ref="A3:N3"/>
    <mergeCell ref="A4:N4"/>
    <mergeCell ref="A19:B19"/>
    <mergeCell ref="M5:M6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2017-07-27T07:21:11Z</cp:lastPrinted>
  <dcterms:created xsi:type="dcterms:W3CDTF">2010-09-05T13:57:35Z</dcterms:created>
  <dcterms:modified xsi:type="dcterms:W3CDTF">2017-07-27T07:22:38Z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