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Оксана\Desktop\РАБОЧИЕ ДОКУМЕНТЫ\Городская среда\оценка заявок по гор среде\"/>
    </mc:Choice>
  </mc:AlternateContent>
  <bookViews>
    <workbookView xWindow="0" yWindow="0" windowWidth="19200" windowHeight="10995"/>
  </bookViews>
  <sheets>
    <sheet name="Лист1" sheetId="1" r:id="rId1"/>
  </sheets>
  <definedNames>
    <definedName name="_xlnm._FilterDatabase" localSheetId="0" hidden="1">Лист1!$A$1:$AJ$8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7" i="1" l="1"/>
  <c r="AC7" i="1"/>
  <c r="W7" i="1"/>
  <c r="O7" i="1"/>
  <c r="E7" i="1"/>
  <c r="F7" i="1" s="1"/>
  <c r="E8" i="1"/>
  <c r="AI6" i="1"/>
  <c r="O6" i="1"/>
  <c r="E6" i="1"/>
  <c r="F6" i="1" s="1"/>
  <c r="AI5" i="1"/>
  <c r="W5" i="1"/>
  <c r="O5" i="1"/>
  <c r="O4" i="1"/>
  <c r="I5" i="1"/>
  <c r="E5" i="1"/>
  <c r="F5" i="1" s="1"/>
  <c r="AI8" i="1"/>
  <c r="AC8" i="1"/>
  <c r="W8" i="1"/>
  <c r="O8" i="1"/>
  <c r="F8" i="1"/>
  <c r="AI4" i="1"/>
  <c r="E4" i="1" l="1"/>
  <c r="F4" i="1" s="1"/>
  <c r="B3" i="1" l="1"/>
  <c r="C3" i="1" s="1"/>
  <c r="D3" i="1" s="1"/>
  <c r="E3" i="1" s="1"/>
  <c r="F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s="1"/>
  <c r="W4" i="1" l="1"/>
  <c r="AC6" i="1" l="1"/>
  <c r="AC4" i="1" l="1"/>
  <c r="AC5" i="1"/>
  <c r="W6" i="1"/>
  <c r="U7" i="1"/>
  <c r="U4" i="1"/>
  <c r="U8" i="1"/>
  <c r="U6" i="1"/>
  <c r="U5" i="1"/>
  <c r="Q7" i="1"/>
  <c r="Q6" i="1"/>
  <c r="Q5" i="1"/>
  <c r="I7" i="1"/>
  <c r="I4" i="1"/>
  <c r="I8" i="1"/>
  <c r="I6" i="1"/>
  <c r="AJ6" i="1" l="1"/>
  <c r="AJ7" i="1"/>
  <c r="AJ8" i="1"/>
  <c r="AJ5" i="1"/>
  <c r="AJ4" i="1"/>
</calcChain>
</file>

<file path=xl/sharedStrings.xml><?xml version="1.0" encoding="utf-8"?>
<sst xmlns="http://schemas.openxmlformats.org/spreadsheetml/2006/main" count="88" uniqueCount="37">
  <si>
    <t>№ п/п</t>
  </si>
  <si>
    <t>Адрес МКД</t>
  </si>
  <si>
    <t>Дата подачи заявки</t>
  </si>
  <si>
    <t>Срок ввода в эксплуатацию МКД</t>
  </si>
  <si>
    <t>Балл</t>
  </si>
  <si>
    <r>
      <t>Участие собственников в благоустройстве территории за последние пять лет (проведение субботников, участие в конкурсах на лучший двор,  разбивка клумб и т.п.),</t>
    </r>
    <r>
      <rPr>
        <b/>
        <sz val="12"/>
        <color theme="1"/>
        <rFont val="Times New Roman"/>
        <family val="1"/>
        <charset val="204"/>
      </rPr>
      <t xml:space="preserve"> да/нет</t>
    </r>
  </si>
  <si>
    <r>
      <t xml:space="preserve">В МКД выбран и реализован способ управления ТСЖ (жилищный кооператив или специализированныйпотребительский кооператив, </t>
    </r>
    <r>
      <rPr>
        <b/>
        <sz val="12"/>
        <color theme="1"/>
        <rFont val="Times New Roman"/>
        <family val="1"/>
        <charset val="204"/>
      </rPr>
      <t>да/нет</t>
    </r>
  </si>
  <si>
    <r>
      <t xml:space="preserve">Количество квартир в домах, прилегающих к дворовой территории, </t>
    </r>
    <r>
      <rPr>
        <b/>
        <sz val="12"/>
        <color theme="1"/>
        <rFont val="Times New Roman"/>
        <family val="1"/>
        <charset val="204"/>
      </rPr>
      <t>кв</t>
    </r>
  </si>
  <si>
    <r>
      <t>Доля финансового участия собственников помещений по минимальному перечню работ,</t>
    </r>
    <r>
      <rPr>
        <b/>
        <sz val="12"/>
        <color theme="1"/>
        <rFont val="Times New Roman"/>
        <family val="1"/>
        <charset val="204"/>
      </rPr>
      <t>%</t>
    </r>
  </si>
  <si>
    <t>Доля финансового участия собственников помещений по дополнительному перечню работ,%</t>
  </si>
  <si>
    <t>Общий балл</t>
  </si>
  <si>
    <t>нет</t>
  </si>
  <si>
    <t>да</t>
  </si>
  <si>
    <t xml:space="preserve">Оценка предложений по включению дворовой территории в муниципальную программу формирования современной городской среды на 2018-2022 год МО "город Шарыпово Красноярского края" </t>
  </si>
  <si>
    <t>Год ввода МКД в эксплуатацию</t>
  </si>
  <si>
    <r>
      <t xml:space="preserve">Выполнение работ по текущему  ремонту общего имущества многоквартирного дома (при наличии протокола общего собрания собственников помещений МКД), </t>
    </r>
    <r>
      <rPr>
        <b/>
        <sz val="12"/>
        <color theme="1"/>
        <rFont val="Times New Roman"/>
        <family val="1"/>
        <charset val="204"/>
      </rPr>
      <t>да/нет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</si>
  <si>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Выполнение работ по капитальному  ремонту общего имущества многоквартирного дома ранее сроков, утвержденных РП капитального ремонта общего имущества в МКД (при наличии протокола общего собрания собственников помещений МКД о проведении капитального ремонта в МКД ранее сроков, утвержденных РП), </t>
    </r>
    <r>
      <rPr>
        <b/>
        <sz val="12"/>
        <color theme="1"/>
        <rFont val="Times New Roman"/>
        <family val="1"/>
        <charset val="204"/>
      </rPr>
      <t>да/нет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</si>
  <si>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Закрепление ответственности  за содержанием придомовой территории:  в отношении земельных участков, которые образуют дворовую территорию МКД, проведен государственный кадастровый учет, и земельные участки переданы в общую долевую собственность собственников  помещений в МКД, либо предоставлены для размещения объектов благоустройства в соответствии с ПП РФ от 03.12.2014г. №1300 </t>
    </r>
    <r>
      <rPr>
        <b/>
        <sz val="12"/>
        <color theme="1"/>
        <rFont val="Times New Roman"/>
        <family val="1"/>
        <charset val="204"/>
      </rPr>
      <t>(да/нет)</t>
    </r>
  </si>
  <si>
    <r>
      <t xml:space="preserve">Избрание и деятельность совета МКД согласно ст. 161.1 ЖК РФ, </t>
    </r>
    <r>
      <rPr>
        <b/>
        <sz val="12"/>
        <color theme="1"/>
        <rFont val="Times New Roman"/>
        <family val="1"/>
        <charset val="204"/>
      </rPr>
      <t>да/нет (подтверждается копией протокола общего собрания собственников)</t>
    </r>
  </si>
  <si>
    <t xml:space="preserve">Собственники помещений в МКД приняли решение о проведении работ по благоустройству дворовой территории по минимальному и дополнительному перечню  </t>
  </si>
  <si>
    <t xml:space="preserve">Балл </t>
  </si>
  <si>
    <t xml:space="preserve">Наличие принятого решения  по доли финансового участия иных заинтересованных лиц (спонсоры), % </t>
  </si>
  <si>
    <t>Уровень оплаты за жилое помещение и коммунальные услугив зависимости от среднего уровня оплаты за жилое помещение и коммунальные услуги по МО,% (при уровне оплаты за ЖКУ ниже среднего по МО комиссия отклоняет такие предложения для включения в МП отбора)</t>
  </si>
  <si>
    <r>
      <t>Доля голосов собственников, принявших участие в голосовании по вопросам повестки дня общего собрания собственников помещений,</t>
    </r>
    <r>
      <rPr>
        <b/>
        <sz val="12"/>
        <color theme="1"/>
        <rFont val="Times New Roman"/>
        <family val="1"/>
        <charset val="204"/>
      </rPr>
      <t xml:space="preserve"> %</t>
    </r>
  </si>
  <si>
    <r>
      <t xml:space="preserve">Собственники помещений в МКД приняли решение о проведении работ по благоустройству дворовой территории по минимальному перечню        </t>
    </r>
    <r>
      <rPr>
        <b/>
        <sz val="12"/>
        <color theme="1"/>
        <rFont val="Times New Roman"/>
        <family val="1"/>
        <charset val="204"/>
      </rPr>
      <t>да/нет</t>
    </r>
  </si>
  <si>
    <t>Средний уровень оплаты за ЖКУ по МО (ФСН 22-ЖКХ сводная)</t>
  </si>
  <si>
    <t>г. Шарыпово, мкр. Пионерный, д. 26</t>
  </si>
  <si>
    <t>рп. Дубинино (г Шарыпово), ул. Пионеров КАТЭКа, д. 49</t>
  </si>
  <si>
    <t>г. Шарыпово, мкр. 2-й, д. 16</t>
  </si>
  <si>
    <t>г. Шарыпово, мкр. 6-й, д. 50</t>
  </si>
  <si>
    <t>комплексные работы</t>
  </si>
  <si>
    <t>г. Шарыпово, мкр. Пионерный, д. 18а</t>
  </si>
  <si>
    <t>11.11.2019 №1</t>
  </si>
  <si>
    <t>11.11.2019 №2</t>
  </si>
  <si>
    <t>15.11.2019 №1</t>
  </si>
  <si>
    <t>12.11.2019 №1</t>
  </si>
  <si>
    <t>31.10.2019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</si>
</sst>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  <font>
      <b/>
      <sz val="20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2"/>
      <color rgb="FF00206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7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1" xfId="0" applyFont="1" applyFill="1" applyBorder="1" applyAlignment="1" applyProtection="1">
      <alignment horizontal="center" vertical="center" textRotation="90" wrapText="1"/>
      <protection locked="0"/>
    </xf>
    <xf numFmtId="0" fontId="1" fillId="0" borderId="1" xfId="0" applyFont="1" applyFill="1" applyBorder="1" applyAlignment="1" applyProtection="1">
      <alignment horizontal="left" vertical="center" textRotation="90" wrapText="1"/>
      <protection locked="0"/>
    </xf>
    <xf numFmtId="0" fontId="3" fillId="0" borderId="1" xfId="0" applyFont="1" applyFill="1" applyBorder="1" applyAlignment="1" applyProtection="1">
      <alignment horizontal="left" vertical="center" textRotation="90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0" fontId="1" fillId="0" borderId="0" xfId="0" applyNumberFormat="1" applyFont="1" applyFill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right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0"/>
  <sheetViews>
    <sheetView tabSelected="1" topLeftCell="M3" zoomScale="96" zoomScaleNormal="96" workbookViewId="0">
      <selection activeCell="AM8" sqref="AM8"/>
    </sheetView>
  </sheetViews>
  <sheetFormatPr defaultRowHeight="15.75" x14ac:dyDescent="0.25"/>
  <cols>
    <col min="1" max="1" width="8.7109375" style="2" customWidth="1"/>
    <col min="2" max="2" width="58.85546875" style="13" customWidth="1"/>
    <col min="3" max="3" width="20" style="2" customWidth="1"/>
    <col min="4" max="4" width="16.7109375" style="14" customWidth="1"/>
    <col min="5" max="5" width="6.85546875" style="2" customWidth="1"/>
    <col min="6" max="7" width="9.85546875" style="4" customWidth="1"/>
    <col min="8" max="8" width="14.28515625" style="2" customWidth="1"/>
    <col min="9" max="9" width="4.85546875" style="4" customWidth="1"/>
    <col min="10" max="10" width="18.28515625" style="4" customWidth="1"/>
    <col min="11" max="11" width="6.28515625" style="4" customWidth="1"/>
    <col min="12" max="12" width="22.42578125" style="4" customWidth="1"/>
    <col min="13" max="13" width="6.28515625" style="4" customWidth="1"/>
    <col min="14" max="14" width="12.7109375" style="2" customWidth="1"/>
    <col min="15" max="15" width="13.140625" style="4" customWidth="1"/>
    <col min="16" max="16" width="17.5703125" style="2" customWidth="1"/>
    <col min="17" max="17" width="4" style="4" customWidth="1"/>
    <col min="18" max="18" width="8" style="2" customWidth="1"/>
    <col min="19" max="19" width="5" style="4" customWidth="1"/>
    <col min="20" max="20" width="15.42578125" style="2" customWidth="1"/>
    <col min="21" max="21" width="5" style="4" customWidth="1"/>
    <col min="22" max="22" width="9.140625" style="2" customWidth="1"/>
    <col min="23" max="23" width="4.7109375" style="4" customWidth="1"/>
    <col min="24" max="24" width="18.5703125" style="4" customWidth="1"/>
    <col min="25" max="25" width="4.7109375" style="4" customWidth="1"/>
    <col min="26" max="26" width="20.28515625" style="4" customWidth="1"/>
    <col min="27" max="27" width="6.140625" style="4" customWidth="1"/>
    <col min="28" max="28" width="10.140625" style="2" customWidth="1"/>
    <col min="29" max="29" width="10.5703125" style="4" customWidth="1"/>
    <col min="30" max="30" width="11" style="2" customWidth="1"/>
    <col min="31" max="31" width="9.28515625" style="4" customWidth="1"/>
    <col min="32" max="32" width="10.28515625" style="2" customWidth="1"/>
    <col min="33" max="33" width="4.85546875" style="4" customWidth="1"/>
    <col min="34" max="34" width="14.85546875" style="2" customWidth="1"/>
    <col min="35" max="35" width="6.85546875" style="4" customWidth="1"/>
    <col min="36" max="36" width="17.140625" style="4" customWidth="1"/>
    <col min="37" max="16384" width="9.140625" style="2"/>
  </cols>
  <sheetData>
    <row r="1" spans="1:36" ht="23.25" x14ac:dyDescent="0.25">
      <c r="B1" s="25" t="s">
        <v>13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</row>
    <row r="2" spans="1:36" s="11" customFormat="1" ht="408.75" customHeight="1" x14ac:dyDescent="0.25">
      <c r="A2" s="1" t="s">
        <v>0</v>
      </c>
      <c r="B2" s="5" t="s">
        <v>1</v>
      </c>
      <c r="C2" s="1" t="s">
        <v>2</v>
      </c>
      <c r="D2" s="6" t="s">
        <v>14</v>
      </c>
      <c r="E2" s="3" t="s">
        <v>3</v>
      </c>
      <c r="F2" s="7" t="s">
        <v>4</v>
      </c>
      <c r="G2" s="7" t="s">
        <v>30</v>
      </c>
      <c r="H2" s="8" t="s">
        <v>15</v>
      </c>
      <c r="I2" s="7" t="s">
        <v>4</v>
      </c>
      <c r="J2" s="8" t="s">
        <v>16</v>
      </c>
      <c r="K2" s="9" t="s">
        <v>4</v>
      </c>
      <c r="L2" s="8" t="s">
        <v>17</v>
      </c>
      <c r="M2" s="9" t="s">
        <v>4</v>
      </c>
      <c r="N2" s="8" t="s">
        <v>23</v>
      </c>
      <c r="O2" s="7" t="s">
        <v>4</v>
      </c>
      <c r="P2" s="8" t="s">
        <v>5</v>
      </c>
      <c r="Q2" s="7" t="s">
        <v>4</v>
      </c>
      <c r="R2" s="3" t="s">
        <v>18</v>
      </c>
      <c r="S2" s="7" t="s">
        <v>4</v>
      </c>
      <c r="T2" s="3" t="s">
        <v>6</v>
      </c>
      <c r="U2" s="7" t="s">
        <v>4</v>
      </c>
      <c r="V2" s="8" t="s">
        <v>7</v>
      </c>
      <c r="W2" s="7" t="s">
        <v>4</v>
      </c>
      <c r="X2" s="8" t="s">
        <v>24</v>
      </c>
      <c r="Y2" s="7" t="s">
        <v>4</v>
      </c>
      <c r="Z2" s="3" t="s">
        <v>19</v>
      </c>
      <c r="AA2" s="7" t="s">
        <v>20</v>
      </c>
      <c r="AB2" s="8" t="s">
        <v>8</v>
      </c>
      <c r="AC2" s="7" t="s">
        <v>4</v>
      </c>
      <c r="AD2" s="8" t="s">
        <v>9</v>
      </c>
      <c r="AE2" s="7" t="s">
        <v>4</v>
      </c>
      <c r="AF2" s="8" t="s">
        <v>21</v>
      </c>
      <c r="AG2" s="9" t="s">
        <v>4</v>
      </c>
      <c r="AH2" s="8" t="s">
        <v>22</v>
      </c>
      <c r="AI2" s="9" t="s">
        <v>4</v>
      </c>
      <c r="AJ2" s="10" t="s">
        <v>10</v>
      </c>
    </row>
    <row r="3" spans="1:36" ht="15.75" customHeight="1" x14ac:dyDescent="0.25">
      <c r="A3" s="1">
        <v>1</v>
      </c>
      <c r="B3" s="5">
        <f>A3+1</f>
        <v>2</v>
      </c>
      <c r="C3" s="5">
        <f t="shared" ref="C3:AJ3" si="0">B3+1</f>
        <v>3</v>
      </c>
      <c r="D3" s="5">
        <f t="shared" si="0"/>
        <v>4</v>
      </c>
      <c r="E3" s="5">
        <f t="shared" si="0"/>
        <v>5</v>
      </c>
      <c r="F3" s="5">
        <f t="shared" si="0"/>
        <v>6</v>
      </c>
      <c r="G3" s="5"/>
      <c r="H3" s="5">
        <f>F3+1</f>
        <v>7</v>
      </c>
      <c r="I3" s="5">
        <f t="shared" si="0"/>
        <v>8</v>
      </c>
      <c r="J3" s="5">
        <f t="shared" si="0"/>
        <v>9</v>
      </c>
      <c r="K3" s="5">
        <f t="shared" si="0"/>
        <v>10</v>
      </c>
      <c r="L3" s="5">
        <f t="shared" si="0"/>
        <v>11</v>
      </c>
      <c r="M3" s="5">
        <f t="shared" si="0"/>
        <v>12</v>
      </c>
      <c r="N3" s="5">
        <f t="shared" si="0"/>
        <v>13</v>
      </c>
      <c r="O3" s="5">
        <f t="shared" si="0"/>
        <v>14</v>
      </c>
      <c r="P3" s="5">
        <f t="shared" si="0"/>
        <v>15</v>
      </c>
      <c r="Q3" s="5">
        <f t="shared" si="0"/>
        <v>16</v>
      </c>
      <c r="R3" s="5">
        <f t="shared" si="0"/>
        <v>17</v>
      </c>
      <c r="S3" s="5">
        <f t="shared" si="0"/>
        <v>18</v>
      </c>
      <c r="T3" s="5">
        <f t="shared" si="0"/>
        <v>19</v>
      </c>
      <c r="U3" s="5">
        <f t="shared" si="0"/>
        <v>20</v>
      </c>
      <c r="V3" s="5">
        <f t="shared" si="0"/>
        <v>21</v>
      </c>
      <c r="W3" s="5">
        <f t="shared" si="0"/>
        <v>22</v>
      </c>
      <c r="X3" s="5">
        <f t="shared" si="0"/>
        <v>23</v>
      </c>
      <c r="Y3" s="5">
        <f t="shared" si="0"/>
        <v>24</v>
      </c>
      <c r="Z3" s="5">
        <f t="shared" si="0"/>
        <v>25</v>
      </c>
      <c r="AA3" s="5">
        <f t="shared" si="0"/>
        <v>26</v>
      </c>
      <c r="AB3" s="5">
        <f t="shared" si="0"/>
        <v>27</v>
      </c>
      <c r="AC3" s="5">
        <f t="shared" si="0"/>
        <v>28</v>
      </c>
      <c r="AD3" s="5">
        <f t="shared" si="0"/>
        <v>29</v>
      </c>
      <c r="AE3" s="5">
        <f t="shared" si="0"/>
        <v>30</v>
      </c>
      <c r="AF3" s="5">
        <f t="shared" si="0"/>
        <v>31</v>
      </c>
      <c r="AG3" s="5">
        <f t="shared" si="0"/>
        <v>32</v>
      </c>
      <c r="AH3" s="5">
        <f t="shared" si="0"/>
        <v>33</v>
      </c>
      <c r="AI3" s="5">
        <f t="shared" si="0"/>
        <v>34</v>
      </c>
      <c r="AJ3" s="5">
        <f t="shared" si="0"/>
        <v>35</v>
      </c>
    </row>
    <row r="4" spans="1:36" ht="78.75" customHeight="1" x14ac:dyDescent="0.25">
      <c r="A4" s="5">
        <v>1</v>
      </c>
      <c r="B4" s="24" t="s">
        <v>27</v>
      </c>
      <c r="C4" s="15" t="s">
        <v>34</v>
      </c>
      <c r="D4" s="12">
        <v>1987</v>
      </c>
      <c r="E4" s="16">
        <f>2019-D4</f>
        <v>32</v>
      </c>
      <c r="F4" s="17">
        <f>IF(AND(E4&gt;=10,E4&lt;=15),1,IF(AND(E4&gt;=16,E4&lt;=25),3,IF(AND(E4&gt;=26,E4&lt;=35),5,IF(E4&gt;35,6))))</f>
        <v>5</v>
      </c>
      <c r="G4" s="17">
        <v>0</v>
      </c>
      <c r="H4" s="1" t="s">
        <v>12</v>
      </c>
      <c r="I4" s="17">
        <f>IF(H4="да",2,0)</f>
        <v>2</v>
      </c>
      <c r="J4" s="17" t="s">
        <v>11</v>
      </c>
      <c r="K4" s="17">
        <v>0</v>
      </c>
      <c r="L4" s="17" t="s">
        <v>12</v>
      </c>
      <c r="M4" s="17">
        <v>6</v>
      </c>
      <c r="N4" s="1">
        <v>90.4</v>
      </c>
      <c r="O4" s="17">
        <f>IF(AND(N4&gt;=0,N4&lt;=66.99),"откл.",IF(AND(N4&gt;=67,N4&lt;=69.99),5,IF(AND(N4&gt;=70,N4&lt;=79.99),6,IF(AND(N4&gt;=80,N4&lt;=89.99),7,IF(AND(N4&lt;=90,N4&lt;=99),8,9)))))</f>
        <v>9</v>
      </c>
      <c r="P4" s="1" t="s">
        <v>12</v>
      </c>
      <c r="Q4" s="22">
        <v>10</v>
      </c>
      <c r="R4" s="23" t="s">
        <v>12</v>
      </c>
      <c r="S4" s="22">
        <v>10</v>
      </c>
      <c r="T4" s="1" t="s">
        <v>11</v>
      </c>
      <c r="U4" s="17">
        <f>IF(T4="да",3,0)</f>
        <v>0</v>
      </c>
      <c r="V4" s="1">
        <v>88</v>
      </c>
      <c r="W4" s="17">
        <f>IF(AND(V4&gt;0,V4&lt;=50),2,IF(AND(V4&gt;=51,V4&lt;=100),3,IF(AND(V4&gt;=101,V4&lt;=150),4,IF(AND(V4&lt;=200,V4&gt;=151),5,7))))</f>
        <v>3</v>
      </c>
      <c r="X4" s="17" t="s">
        <v>12</v>
      </c>
      <c r="Y4" s="17">
        <v>3</v>
      </c>
      <c r="Z4" s="17" t="s">
        <v>11</v>
      </c>
      <c r="AA4" s="17">
        <v>0</v>
      </c>
      <c r="AB4" s="1">
        <v>6</v>
      </c>
      <c r="AC4" s="17">
        <f>IF(AND(AB4&gt;=2,AB4&lt;=3),0,IF(AND(AB4&gt;3,AB4&lt;=5),3,IF(AND(AB4&gt;5),5)))</f>
        <v>5</v>
      </c>
      <c r="AD4" s="1">
        <v>0</v>
      </c>
      <c r="AE4" s="17">
        <v>0</v>
      </c>
      <c r="AF4" s="1">
        <v>0</v>
      </c>
      <c r="AG4" s="17">
        <v>0</v>
      </c>
      <c r="AH4" s="23">
        <v>100</v>
      </c>
      <c r="AI4" s="17">
        <f>IF(AND(AH4=95.4),0,IF(AND(AH4=95.5),1,IF(AND(AH4=95.6),2,IF(AND(AH4&gt;=95.7),3,"откл."))))</f>
        <v>3</v>
      </c>
      <c r="AJ4" s="19">
        <f>F4+I4+K4+M4+O4+Q4+S4+U4+W4+Y4+AA4+AC4+AE4+AG4+AI4</f>
        <v>56</v>
      </c>
    </row>
    <row r="5" spans="1:36" ht="66.75" customHeight="1" x14ac:dyDescent="0.25">
      <c r="A5" s="5">
        <v>2</v>
      </c>
      <c r="B5" s="24" t="s">
        <v>31</v>
      </c>
      <c r="C5" s="15" t="s">
        <v>32</v>
      </c>
      <c r="D5" s="12">
        <v>1976</v>
      </c>
      <c r="E5" s="16">
        <f>2019-D5</f>
        <v>43</v>
      </c>
      <c r="F5" s="17">
        <f>IF(AND(E5&gt;=10,E5&lt;=15),1,IF(AND(E5&gt;=16,E5&lt;=25),3,IF(AND(E5&gt;=26,E5&lt;=35),5,IF(E5&gt;35,6))))</f>
        <v>6</v>
      </c>
      <c r="G5" s="17">
        <v>0</v>
      </c>
      <c r="H5" s="1" t="s">
        <v>12</v>
      </c>
      <c r="I5" s="17">
        <f>IF(H5="да",2,0)</f>
        <v>2</v>
      </c>
      <c r="J5" s="17" t="s">
        <v>11</v>
      </c>
      <c r="K5" s="17">
        <v>0</v>
      </c>
      <c r="L5" s="17" t="s">
        <v>12</v>
      </c>
      <c r="M5" s="17">
        <v>6</v>
      </c>
      <c r="N5" s="1">
        <v>91.4</v>
      </c>
      <c r="O5" s="17">
        <f>IF(AND(N5&gt;=0,N5&lt;=66.99),"откл.",IF(AND(N5&gt;=67,N5&lt;=69.99),5,IF(AND(N5&gt;=70,N5&lt;=79.99),6,IF(AND(N5&gt;=80,N5&lt;=89.99),7,IF(AND(N5&lt;=90,N5&lt;=99),8,9)))))</f>
        <v>9</v>
      </c>
      <c r="P5" s="1" t="s">
        <v>12</v>
      </c>
      <c r="Q5" s="17">
        <f>IF(P5="да",10,0)</f>
        <v>10</v>
      </c>
      <c r="R5" s="5" t="s">
        <v>12</v>
      </c>
      <c r="S5" s="18">
        <v>10</v>
      </c>
      <c r="T5" s="1" t="s">
        <v>11</v>
      </c>
      <c r="U5" s="17">
        <f t="shared" ref="U5:U8" si="1">IF(T5="да",3,0)</f>
        <v>0</v>
      </c>
      <c r="V5" s="1">
        <v>60</v>
      </c>
      <c r="W5" s="17">
        <f>IF(AND(V5&gt;0,V5&lt;=50),2,IF(AND(V5&gt;=51,V5&lt;=100),3,IF(AND(V5&gt;=101,V5&lt;=150),4,IF(AND(V5&lt;=200,V5&gt;=151),5,7))))</f>
        <v>3</v>
      </c>
      <c r="X5" s="17" t="s">
        <v>12</v>
      </c>
      <c r="Y5" s="17">
        <v>3</v>
      </c>
      <c r="Z5" s="17" t="s">
        <v>11</v>
      </c>
      <c r="AA5" s="17">
        <v>0</v>
      </c>
      <c r="AB5" s="1">
        <v>5</v>
      </c>
      <c r="AC5" s="17">
        <f t="shared" ref="AC5" si="2">IF(AND(AB5&gt;=2,AB5&lt;=3),0,IF(AND(AB5&gt;3,AB5&lt;=5),3,IF(AND(AB5&gt;5),5)))</f>
        <v>3</v>
      </c>
      <c r="AD5" s="1">
        <v>0</v>
      </c>
      <c r="AE5" s="17">
        <v>0</v>
      </c>
      <c r="AF5" s="1">
        <v>0</v>
      </c>
      <c r="AG5" s="17">
        <v>0</v>
      </c>
      <c r="AH5" s="23">
        <v>96</v>
      </c>
      <c r="AI5" s="17">
        <f>IF(AND(AH5=95.4),0,IF(AND(AH5=95.5),1,IF(AND(AH5=95.6),2,IF(AND(AH5&gt;=95.7),3,"откл."))))</f>
        <v>3</v>
      </c>
      <c r="AJ5" s="19">
        <f>F5+I5+K5+M5+O5+Q5+S5+U5+W5+Y5+AA5+AC5+AE5+AG5+AI5</f>
        <v>55</v>
      </c>
    </row>
    <row r="6" spans="1:36" ht="58.5" customHeight="1" x14ac:dyDescent="0.25">
      <c r="A6" s="5">
        <v>3</v>
      </c>
      <c r="B6" s="24" t="s">
        <v>26</v>
      </c>
      <c r="C6" s="15" t="s">
        <v>33</v>
      </c>
      <c r="D6" s="12">
        <v>1986</v>
      </c>
      <c r="E6" s="16">
        <f>2019-D6</f>
        <v>33</v>
      </c>
      <c r="F6" s="17">
        <f>IF(AND(E6&gt;=10,E6&lt;=15),1,IF(AND(E6&gt;=16,E6&lt;=25),3,IF(AND(E6&gt;=26,E6&lt;=35),5,IF(E6&gt;35,6))))</f>
        <v>5</v>
      </c>
      <c r="G6" s="17">
        <v>0</v>
      </c>
      <c r="H6" s="1" t="s">
        <v>12</v>
      </c>
      <c r="I6" s="17">
        <f>IF(H6="да",2,0)</f>
        <v>2</v>
      </c>
      <c r="J6" s="17" t="s">
        <v>11</v>
      </c>
      <c r="K6" s="17">
        <v>0</v>
      </c>
      <c r="L6" s="17" t="s">
        <v>12</v>
      </c>
      <c r="M6" s="17">
        <v>6</v>
      </c>
      <c r="N6" s="1">
        <v>90.5</v>
      </c>
      <c r="O6" s="17">
        <f>IF(AND(N6&gt;=0,N6&lt;=66.99),"откл.",IF(AND(N6&gt;=67,N6&lt;=69.99),5,IF(AND(N6&gt;=70,N6&lt;=79.99),6,IF(AND(N6&gt;=80,N6&lt;=89.99),7,IF(AND(N6&lt;=90,N6&lt;=99),8,9)))))</f>
        <v>9</v>
      </c>
      <c r="P6" s="1" t="s">
        <v>12</v>
      </c>
      <c r="Q6" s="17">
        <f>IF(P6="да",10,0)</f>
        <v>10</v>
      </c>
      <c r="R6" s="1" t="s">
        <v>12</v>
      </c>
      <c r="S6" s="22">
        <v>10</v>
      </c>
      <c r="T6" s="5" t="s">
        <v>11</v>
      </c>
      <c r="U6" s="17">
        <f>IF(T6="да",3,0)</f>
        <v>0</v>
      </c>
      <c r="V6" s="1">
        <v>61</v>
      </c>
      <c r="W6" s="17">
        <f t="shared" ref="W6" si="3">IF(AND(V6&gt;0,V6&lt;=50),2,IF(AND(V6&gt;=51,V6&lt;=100),3,IF(AND(V6&gt;=101,V6&lt;=150),4,IF(AND(V6&lt;=200,V6&gt;=151),5,7))))</f>
        <v>3</v>
      </c>
      <c r="X6" s="17" t="s">
        <v>12</v>
      </c>
      <c r="Y6" s="17">
        <v>3</v>
      </c>
      <c r="Z6" s="17" t="s">
        <v>11</v>
      </c>
      <c r="AA6" s="17">
        <v>0</v>
      </c>
      <c r="AB6" s="1">
        <v>5</v>
      </c>
      <c r="AC6" s="17">
        <f>IF(AND(AB6&gt;=2,AB6&lt;=3),0,IF(AND(AB6&gt;3,AB6&lt;=5),3,IF(AND(AB6&gt;5),5)))</f>
        <v>3</v>
      </c>
      <c r="AD6" s="1">
        <v>0</v>
      </c>
      <c r="AE6" s="17">
        <v>0</v>
      </c>
      <c r="AF6" s="1">
        <v>0</v>
      </c>
      <c r="AG6" s="17">
        <v>0</v>
      </c>
      <c r="AH6" s="1">
        <v>96</v>
      </c>
      <c r="AI6" s="17">
        <f>IF(AND(AH6=95.4),0,IF(AND(AH6=95.5),1,IF(AND(AH6=95.6),2,IF(AND(AH6&gt;=95.7),3,"откл."))))</f>
        <v>3</v>
      </c>
      <c r="AJ6" s="19">
        <f>F6+I6+K6+M6+O6+Q6+S6+U6+W6+Y6+AA6+AC6+AE6+AG6+AI6</f>
        <v>54</v>
      </c>
    </row>
    <row r="7" spans="1:36" ht="72" customHeight="1" x14ac:dyDescent="0.25">
      <c r="A7" s="5">
        <v>4</v>
      </c>
      <c r="B7" s="24" t="s">
        <v>28</v>
      </c>
      <c r="C7" s="15" t="s">
        <v>36</v>
      </c>
      <c r="D7" s="12">
        <v>1989</v>
      </c>
      <c r="E7" s="16">
        <f>2019-D7</f>
        <v>30</v>
      </c>
      <c r="F7" s="17">
        <f>IF(AND(E7&gt;=10,E7&lt;=15),1,IF(AND(E7&gt;=16,E7&lt;=25),3,IF(AND(E7&gt;=26,E7&lt;=35),5,IF(E7&gt;35,6))))</f>
        <v>5</v>
      </c>
      <c r="G7" s="17">
        <v>0</v>
      </c>
      <c r="H7" s="1" t="s">
        <v>12</v>
      </c>
      <c r="I7" s="17">
        <f t="shared" ref="I7:I8" si="4">IF(H7="да",2,0)</f>
        <v>2</v>
      </c>
      <c r="J7" s="17" t="s">
        <v>11</v>
      </c>
      <c r="K7" s="17">
        <v>0</v>
      </c>
      <c r="L7" s="17" t="s">
        <v>12</v>
      </c>
      <c r="M7" s="17">
        <v>6</v>
      </c>
      <c r="N7" s="1">
        <v>70.67</v>
      </c>
      <c r="O7" s="17">
        <f>IF(AND(N7&gt;=0,N7&lt;=66.99),"откл.",IF(AND(N7&gt;=67,N7&lt;=69.99),5,IF(AND(N7&gt;=70,N7&lt;=79.99),6,IF(AND(N7&gt;=80,N7&lt;=89.99),7,IF(AND(N7&lt;=90,N7&lt;=99),8,9)))))</f>
        <v>6</v>
      </c>
      <c r="P7" s="1" t="s">
        <v>12</v>
      </c>
      <c r="Q7" s="17">
        <f>IF(P7="да",10,0)</f>
        <v>10</v>
      </c>
      <c r="R7" s="5" t="s">
        <v>12</v>
      </c>
      <c r="S7" s="18">
        <v>10</v>
      </c>
      <c r="T7" s="1" t="s">
        <v>11</v>
      </c>
      <c r="U7" s="17">
        <f t="shared" si="1"/>
        <v>0</v>
      </c>
      <c r="V7" s="1">
        <v>103</v>
      </c>
      <c r="W7" s="17">
        <f>IF(AND(V7&gt;0,V7&lt;=50),2,IF(AND(V7&gt;=51,V7&lt;=100),3,IF(AND(V7&gt;=101,V7&lt;=150),4,IF(AND(V7&lt;=200,V7&gt;=151),5,7))))</f>
        <v>4</v>
      </c>
      <c r="X7" s="17" t="s">
        <v>12</v>
      </c>
      <c r="Y7" s="17">
        <v>3</v>
      </c>
      <c r="Z7" s="17" t="s">
        <v>11</v>
      </c>
      <c r="AA7" s="17">
        <v>0</v>
      </c>
      <c r="AB7" s="1">
        <v>5</v>
      </c>
      <c r="AC7" s="17">
        <f>IF(AND(AB7&gt;=2,AB7&lt;=3),0,IF(AND(AB7&gt;3,AB7&lt;=5),3,IF(AND(AB7&gt;5),5)))</f>
        <v>3</v>
      </c>
      <c r="AD7" s="1">
        <v>0</v>
      </c>
      <c r="AE7" s="17">
        <v>0</v>
      </c>
      <c r="AF7" s="1">
        <v>0</v>
      </c>
      <c r="AG7" s="17">
        <v>0</v>
      </c>
      <c r="AH7" s="1">
        <v>98.6</v>
      </c>
      <c r="AI7" s="17">
        <f>IF(AND(AH7=95.4),0,IF(AND(AH7=95.5),1,IF(AND(AH7=95.6),2,IF(AND(AH7&gt;=95.7),3,"откл."))))</f>
        <v>3</v>
      </c>
      <c r="AJ7" s="19">
        <f>F7+I7+K7+M7+O7+Q7+S7+U7+W7+Y7+AA7+AC7+AE7+AG7+AI7</f>
        <v>52</v>
      </c>
    </row>
    <row r="8" spans="1:36" ht="73.5" customHeight="1" x14ac:dyDescent="0.25">
      <c r="A8" s="5">
        <v>5</v>
      </c>
      <c r="B8" s="24" t="s">
        <v>29</v>
      </c>
      <c r="C8" s="15" t="s">
        <v>35</v>
      </c>
      <c r="D8" s="12">
        <v>1984</v>
      </c>
      <c r="E8" s="16">
        <f>2019-D8</f>
        <v>35</v>
      </c>
      <c r="F8" s="17">
        <f>IF(AND(E8&gt;=10,E8&lt;=15),1,IF(AND(E8&gt;=16,E8&lt;=25),3,IF(AND(E8&gt;=26,E8&lt;=35),5,IF(E8&gt;35,6))))</f>
        <v>5</v>
      </c>
      <c r="G8" s="17">
        <v>0</v>
      </c>
      <c r="H8" s="1" t="s">
        <v>12</v>
      </c>
      <c r="I8" s="17">
        <f t="shared" si="4"/>
        <v>2</v>
      </c>
      <c r="J8" s="17" t="s">
        <v>11</v>
      </c>
      <c r="K8" s="17">
        <v>0</v>
      </c>
      <c r="L8" s="18" t="s">
        <v>12</v>
      </c>
      <c r="M8" s="18">
        <v>6</v>
      </c>
      <c r="N8" s="20">
        <v>68.7</v>
      </c>
      <c r="O8" s="17">
        <f>IF(AND(N8&gt;=0,N8&lt;=66.99),"откл.",IF(AND(N8&gt;=67,N8&lt;=69.99),5,IF(AND(N8&gt;=70,N8&lt;=79.99),6,IF(AND(N8&gt;=80,N8&lt;=89.99),7,IF(AND(N8&lt;=90,N8&lt;=99),8,9)))))</f>
        <v>5</v>
      </c>
      <c r="P8" s="23" t="s">
        <v>12</v>
      </c>
      <c r="Q8" s="22">
        <v>10</v>
      </c>
      <c r="R8" s="23" t="s">
        <v>11</v>
      </c>
      <c r="S8" s="22">
        <v>0</v>
      </c>
      <c r="T8" s="1" t="s">
        <v>11</v>
      </c>
      <c r="U8" s="17">
        <f t="shared" si="1"/>
        <v>0</v>
      </c>
      <c r="V8" s="1">
        <v>180</v>
      </c>
      <c r="W8" s="17">
        <f>IF(AND(V8&gt;0,V8&lt;=50),2,IF(AND(V8&gt;=51,V8&lt;=100),3,IF(AND(V8&gt;=101,V8&lt;=150),4,IF(AND(V8&lt;=200,V8&gt;=151),5,7))))</f>
        <v>5</v>
      </c>
      <c r="X8" s="17" t="s">
        <v>12</v>
      </c>
      <c r="Y8" s="17">
        <v>3</v>
      </c>
      <c r="Z8" s="17" t="s">
        <v>11</v>
      </c>
      <c r="AA8" s="17">
        <v>0</v>
      </c>
      <c r="AB8" s="1">
        <v>5</v>
      </c>
      <c r="AC8" s="17">
        <f>IF(AND(AB8&gt;=2,AB8&lt;=3),0,IF(AND(AB8&gt;3,AB8&lt;=5),3,IF(AND(AB8&gt;5),5)))</f>
        <v>3</v>
      </c>
      <c r="AD8" s="1">
        <v>0</v>
      </c>
      <c r="AE8" s="17">
        <v>0</v>
      </c>
      <c r="AF8" s="1">
        <v>0</v>
      </c>
      <c r="AG8" s="17">
        <v>0</v>
      </c>
      <c r="AH8" s="1">
        <v>98</v>
      </c>
      <c r="AI8" s="17">
        <f>IF(AND(AH8=95.4),0,IF(AND(AH8=95.5),1,IF(AND(AH8=95.6),2,IF(AND(AH8&gt;=95.7),3,"откл."))))</f>
        <v>3</v>
      </c>
      <c r="AJ8" s="19">
        <f>F8+I8+K8+M8+O8+Q8+S8+U8+W8+Y8+AA8+AC8+AE8+AG8+AI8</f>
        <v>42</v>
      </c>
    </row>
    <row r="10" spans="1:36" ht="15.75" customHeight="1" x14ac:dyDescent="0.25">
      <c r="AA10" s="26" t="s">
        <v>25</v>
      </c>
      <c r="AB10" s="26"/>
      <c r="AC10" s="26"/>
      <c r="AD10" s="26"/>
      <c r="AE10" s="26"/>
      <c r="AF10" s="26"/>
      <c r="AG10" s="26"/>
      <c r="AH10" s="21">
        <v>0.95399999999999996</v>
      </c>
    </row>
  </sheetData>
  <autoFilter ref="A1:AJ8">
    <filterColumn colId="1" showButton="0"/>
    <filterColumn colId="2" showButton="0"/>
    <filterColumn colId="3" showButton="0"/>
    <filterColumn colId="4" showButton="0"/>
    <filterColumn colId="5" showButton="0"/>
    <filterColumn colId="6" hiddenButton="1" showButton="0"/>
    <filterColumn colId="7" showButton="0"/>
    <filterColumn colId="8" showButton="0"/>
    <filterColumn colId="9" hiddenButton="1" showButton="0"/>
    <filterColumn colId="10" hiddenButton="1" showButton="0"/>
    <filterColumn colId="11" hiddenButton="1" showButton="0"/>
    <filterColumn colId="12" hiddenButton="1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hiddenButton="1" showButton="0"/>
    <filterColumn colId="24" hiddenButton="1" showButton="0"/>
    <filterColumn colId="25" hiddenButton="1" showButton="0"/>
    <filterColumn colId="26" hiddenButton="1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</autoFilter>
  <sortState ref="A1:AM8">
    <sortCondition descending="1" ref="AJ4:AJ7"/>
  </sortState>
  <mergeCells count="2">
    <mergeCell ref="B1:AI1"/>
    <mergeCell ref="AA10:AG10"/>
  </mergeCells>
  <pageMargins left="0.70866141732283472" right="0.70866141732283472" top="0.74803149606299213" bottom="0.74803149606299213" header="0.31496062992125984" footer="0.31496062992125984"/>
  <pageSetup paperSize="9" scale="53" fitToWidth="2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Оксана</cp:lastModifiedBy>
  <cp:lastPrinted>2019-11-22T02:22:02Z</cp:lastPrinted>
  <dcterms:created xsi:type="dcterms:W3CDTF">2017-08-07T01:59:59Z</dcterms:created>
  <dcterms:modified xsi:type="dcterms:W3CDTF">2019-12-11T04:13:21Z</dcterms:modified>
</cp:coreProperties>
</file>