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4563" windowHeight="9654"/>
  </bookViews>
  <sheets>
    <sheet name="средства бюджет" sheetId="12" r:id="rId1"/>
  </sheets>
  <definedNames>
    <definedName name="_xlnm.Print_Area" localSheetId="0">'средства бюджет'!$A$1:$L$290</definedName>
  </definedNames>
  <calcPr calcId="125725"/>
</workbook>
</file>

<file path=xl/calcChain.xml><?xml version="1.0" encoding="utf-8"?>
<calcChain xmlns="http://schemas.openxmlformats.org/spreadsheetml/2006/main">
  <c r="K13" i="12"/>
  <c r="K197" l="1"/>
  <c r="J197"/>
  <c r="J142"/>
  <c r="K136"/>
  <c r="J136"/>
  <c r="J112"/>
  <c r="K112"/>
  <c r="K106"/>
  <c r="J106"/>
  <c r="K100"/>
  <c r="K76"/>
  <c r="J76"/>
  <c r="K82"/>
  <c r="J82"/>
  <c r="K18"/>
  <c r="J18"/>
  <c r="J100"/>
  <c r="K42"/>
  <c r="J42"/>
  <c r="K30"/>
  <c r="J30"/>
  <c r="K142"/>
  <c r="K130"/>
  <c r="J130"/>
  <c r="L131"/>
  <c r="L102"/>
  <c r="K41"/>
  <c r="J41"/>
  <c r="K17"/>
  <c r="J17"/>
  <c r="K191"/>
  <c r="J191"/>
  <c r="L263"/>
  <c r="L265"/>
  <c r="K245"/>
  <c r="J245"/>
  <c r="K173"/>
  <c r="J173"/>
  <c r="K167"/>
  <c r="J167"/>
  <c r="L283"/>
  <c r="L199"/>
  <c r="L148"/>
  <c r="K155"/>
  <c r="K156"/>
  <c r="K157"/>
  <c r="K158"/>
  <c r="J158"/>
  <c r="J157"/>
  <c r="J156"/>
  <c r="J155"/>
  <c r="L179"/>
  <c r="L181"/>
  <c r="K177"/>
  <c r="J177"/>
  <c r="K153" l="1"/>
  <c r="L177"/>
  <c r="K269"/>
  <c r="K270"/>
  <c r="K271"/>
  <c r="K272"/>
  <c r="J270"/>
  <c r="J271"/>
  <c r="J272"/>
  <c r="J269"/>
  <c r="K273"/>
  <c r="J273"/>
  <c r="K239"/>
  <c r="K240"/>
  <c r="K241"/>
  <c r="K242"/>
  <c r="J242"/>
  <c r="J241"/>
  <c r="J240"/>
  <c r="J239"/>
  <c r="K249"/>
  <c r="J249"/>
  <c r="K257" l="1"/>
  <c r="K258"/>
  <c r="K259"/>
  <c r="K260"/>
  <c r="J260"/>
  <c r="J259"/>
  <c r="J258"/>
  <c r="J257"/>
  <c r="L259" l="1"/>
  <c r="L257"/>
  <c r="K126"/>
  <c r="K146"/>
  <c r="K104"/>
  <c r="K98"/>
  <c r="K94"/>
  <c r="K95"/>
  <c r="K96"/>
  <c r="K97"/>
  <c r="K70"/>
  <c r="K71"/>
  <c r="K72"/>
  <c r="K73"/>
  <c r="K32"/>
  <c r="K14"/>
  <c r="K92" l="1"/>
  <c r="J205"/>
  <c r="J13"/>
  <c r="J12"/>
  <c r="J11"/>
  <c r="K38"/>
  <c r="J38"/>
  <c r="J32"/>
  <c r="J10"/>
  <c r="J8" l="1"/>
  <c r="K46"/>
  <c r="J46"/>
  <c r="L64"/>
  <c r="K62"/>
  <c r="J62"/>
  <c r="K56"/>
  <c r="J56"/>
  <c r="K50"/>
  <c r="J50"/>
  <c r="J72"/>
  <c r="J73"/>
  <c r="J71"/>
  <c r="J70"/>
  <c r="K74"/>
  <c r="K68"/>
  <c r="J74"/>
  <c r="L76"/>
  <c r="L78"/>
  <c r="L79"/>
  <c r="J97"/>
  <c r="J96"/>
  <c r="J95"/>
  <c r="J94"/>
  <c r="J104"/>
  <c r="J98"/>
  <c r="J126"/>
  <c r="J146"/>
  <c r="L32"/>
  <c r="L35"/>
  <c r="J92" l="1"/>
  <c r="L74"/>
  <c r="L62"/>
  <c r="J68"/>
  <c r="K86"/>
  <c r="J86"/>
  <c r="K80"/>
  <c r="J80"/>
  <c r="L13" l="1"/>
  <c r="L17"/>
  <c r="L18"/>
  <c r="L19"/>
  <c r="L24"/>
  <c r="L29"/>
  <c r="L30"/>
  <c r="L31"/>
  <c r="L41"/>
  <c r="L42"/>
  <c r="L50"/>
  <c r="L52"/>
  <c r="L56"/>
  <c r="L58"/>
  <c r="L68"/>
  <c r="L70"/>
  <c r="L71"/>
  <c r="L72"/>
  <c r="L73"/>
  <c r="L80"/>
  <c r="L82"/>
  <c r="L86"/>
  <c r="L88"/>
  <c r="L89"/>
  <c r="L90"/>
  <c r="L92"/>
  <c r="L94"/>
  <c r="L96"/>
  <c r="L97"/>
  <c r="L98"/>
  <c r="L100"/>
  <c r="L103"/>
  <c r="L104"/>
  <c r="L106"/>
  <c r="L108"/>
  <c r="L109"/>
  <c r="L112"/>
  <c r="L114"/>
  <c r="L115"/>
  <c r="L118"/>
  <c r="L130"/>
  <c r="L132"/>
  <c r="L133"/>
  <c r="L136"/>
  <c r="L138"/>
  <c r="L139"/>
  <c r="L142"/>
  <c r="L144"/>
  <c r="L145"/>
  <c r="L161"/>
  <c r="L167"/>
  <c r="L169"/>
  <c r="L173"/>
  <c r="L175"/>
  <c r="L191"/>
  <c r="L193"/>
  <c r="L197"/>
  <c r="L217"/>
  <c r="L223"/>
  <c r="L233"/>
  <c r="L235"/>
  <c r="L245"/>
  <c r="L247"/>
  <c r="L281"/>
  <c r="J125"/>
  <c r="J124"/>
  <c r="J127"/>
  <c r="K279"/>
  <c r="J279"/>
  <c r="K267"/>
  <c r="L269"/>
  <c r="J267"/>
  <c r="K261"/>
  <c r="J261"/>
  <c r="K255"/>
  <c r="K243"/>
  <c r="J243"/>
  <c r="J204"/>
  <c r="J186"/>
  <c r="J203"/>
  <c r="K203"/>
  <c r="K204"/>
  <c r="K186"/>
  <c r="K205"/>
  <c r="K231"/>
  <c r="J231"/>
  <c r="J213"/>
  <c r="K213"/>
  <c r="L213" s="1"/>
  <c r="K225"/>
  <c r="J225"/>
  <c r="K219"/>
  <c r="J219"/>
  <c r="K207"/>
  <c r="J207"/>
  <c r="K206"/>
  <c r="J206"/>
  <c r="K44"/>
  <c r="L46"/>
  <c r="J44"/>
  <c r="K12"/>
  <c r="K11"/>
  <c r="K10"/>
  <c r="K187"/>
  <c r="J187"/>
  <c r="K185"/>
  <c r="K183" s="1"/>
  <c r="J185"/>
  <c r="K189"/>
  <c r="J189"/>
  <c r="K127"/>
  <c r="K125"/>
  <c r="K140"/>
  <c r="J140"/>
  <c r="K134"/>
  <c r="J134"/>
  <c r="K128"/>
  <c r="J128"/>
  <c r="K171"/>
  <c r="J171"/>
  <c r="K165"/>
  <c r="J165"/>
  <c r="J159"/>
  <c r="K159"/>
  <c r="K116"/>
  <c r="J116"/>
  <c r="K110"/>
  <c r="J110"/>
  <c r="J14"/>
  <c r="J20"/>
  <c r="K20"/>
  <c r="J26"/>
  <c r="K26"/>
  <c r="L38"/>
  <c r="L146"/>
  <c r="K124"/>
  <c r="J237"/>
  <c r="J195"/>
  <c r="K195"/>
  <c r="L261" l="1"/>
  <c r="J287"/>
  <c r="L171"/>
  <c r="L243"/>
  <c r="L239"/>
  <c r="L231"/>
  <c r="L195"/>
  <c r="L189"/>
  <c r="L185"/>
  <c r="J153"/>
  <c r="L140"/>
  <c r="J122"/>
  <c r="K288"/>
  <c r="L26"/>
  <c r="L20"/>
  <c r="L11"/>
  <c r="K289"/>
  <c r="L124"/>
  <c r="K287"/>
  <c r="L219"/>
  <c r="L134"/>
  <c r="L128"/>
  <c r="L116"/>
  <c r="L110"/>
  <c r="L279"/>
  <c r="L267"/>
  <c r="L241"/>
  <c r="K237"/>
  <c r="L237" s="1"/>
  <c r="L159"/>
  <c r="L165"/>
  <c r="J183"/>
  <c r="L183" s="1"/>
  <c r="L44"/>
  <c r="L126"/>
  <c r="L14"/>
  <c r="J255"/>
  <c r="L255" s="1"/>
  <c r="L205"/>
  <c r="L203"/>
  <c r="J201"/>
  <c r="K201"/>
  <c r="K290"/>
  <c r="L187"/>
  <c r="L155"/>
  <c r="L157"/>
  <c r="J289"/>
  <c r="J290"/>
  <c r="L127"/>
  <c r="K122"/>
  <c r="K8"/>
  <c r="J288"/>
  <c r="L12"/>
  <c r="L122" l="1"/>
  <c r="L153"/>
  <c r="L287"/>
  <c r="L201"/>
  <c r="L290"/>
  <c r="J285"/>
  <c r="L289"/>
  <c r="L288"/>
  <c r="L8"/>
  <c r="K285"/>
  <c r="L285" l="1"/>
</calcChain>
</file>

<file path=xl/sharedStrings.xml><?xml version="1.0" encoding="utf-8"?>
<sst xmlns="http://schemas.openxmlformats.org/spreadsheetml/2006/main" count="397" uniqueCount="86">
  <si>
    <t>Приложение №2</t>
  </si>
  <si>
    <t>тыс.руб.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</si>
  <si>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</si>
  <si>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</si>
  <si>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</si>
  <si>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</si>
  <si>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</si>
  <si>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</si>
  <si>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</si>
  <si>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</si>
  <si>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</si>
  <si>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</si>
  <si>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</si>
  <si>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</si>
  <si>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</si>
  <si>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</si>
  <si>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</si>
  <si>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</si>
  <si>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>городской бюджет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</si>
  <si>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</si>
  <si>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</si>
  <si>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</si>
  <si>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</si>
  <si>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 xml:space="preserve"> «Выявление и сопровождение одаренных детей»</t>
  </si>
  <si>
    <t>Подпрограмма 3</t>
  </si>
  <si>
    <t xml:space="preserve">             «Развитие в городе Шарыпово системы отдыха, оздо-ровления и занятости детей»</t>
  </si>
  <si>
    <t xml:space="preserve">федеральный бюджет    </t>
  </si>
  <si>
    <t>Подпрограмма 4</t>
  </si>
  <si>
    <t xml:space="preserve"> "Поддержка детей - сирот, расширение практики применения семейных форм воспитания"
</t>
  </si>
  <si>
    <t xml:space="preserve">федеральный бюджет </t>
  </si>
  <si>
    <t>Подпрограмма 5</t>
  </si>
  <si>
    <t xml:space="preserve"> «Обеспечение реализации муниципальной программы и прочие мероприятия в области образования» 
</t>
  </si>
  <si>
    <t xml:space="preserve">Всего         </t>
  </si>
  <si>
    <t xml:space="preserve">в том числе:  </t>
  </si>
  <si>
    <t>краевой бюджет</t>
  </si>
  <si>
    <t>Развитие земельных и имущественных отношений</t>
  </si>
  <si>
    <t xml:space="preserve">городской бюджет      </t>
  </si>
  <si>
    <t xml:space="preserve">внебюджетные  источники  </t>
  </si>
  <si>
    <t>Обеспечение реализации программы и прочие мероприятия</t>
  </si>
  <si>
    <t xml:space="preserve">городской  бюджет   </t>
  </si>
  <si>
    <t xml:space="preserve">федеральный бюджет  </t>
  </si>
  <si>
    <t>внебюджетные  источники</t>
  </si>
  <si>
    <t xml:space="preserve">городской  бюджет    </t>
  </si>
  <si>
    <t>федеральный   бюджет</t>
  </si>
  <si>
    <t xml:space="preserve"> «Обеспечение жильем молодых семей в городе Шарыпово»</t>
  </si>
  <si>
    <t xml:space="preserve">Подпрограмма  1  </t>
  </si>
  <si>
    <t>«Развитие детско-юношеского спорта и системы подготовки спортивного резерва»</t>
  </si>
  <si>
    <t xml:space="preserve">«Развитие массовых видов спорта среди детей и подростков в системе подготовки спортивного резерва» </t>
  </si>
  <si>
    <t>«Управление развитием отрасли физической культуры и спорта»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</si>
  <si>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</si>
  <si>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</si>
  <si>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</si>
  <si>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</si>
  <si>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</si>
  <si>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«Повышение безопасности дорожного движения» на 2014-2016 годы</t>
  </si>
  <si>
    <t>Социальная поддержка населения города Шарыпово на 2014-2016 годы</t>
  </si>
  <si>
    <t>Совевременное и качественное исполнение переданных полномочий Красноярского края по социальной подлдержке отдельных категорий граждан</t>
  </si>
  <si>
    <t>Социальная поддержка семей, имеющих детей</t>
  </si>
  <si>
    <t>Повышение качества и доступности социальных услуг населению</t>
  </si>
  <si>
    <t>Обеспечение реализации муниципальной программы и прочие мероприятия</t>
  </si>
  <si>
    <t>Отдельные мероприятия в рамках муниципальной программы</t>
  </si>
  <si>
    <t xml:space="preserve">Защита населения и территории муниципального образования город Шарыпово Красноярского края от черезвычайных ситуаций природного и техногенного характера«город Шарыпово Красноярского края» </t>
  </si>
  <si>
    <t>«Предупреждение, спасение, помощь населению муниципального образования «город  Шарыпово Красноярского края» в чрезвычайных ситуациях» на 2014-2016 годы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</si>
  <si>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</si>
  <si>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</si>
  <si>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Развитие субъектов малого и среднего предпринимательства в городе Шарыпово</t>
  </si>
  <si>
    <t>Управление муниципальными финансами муниципального образования город Шарыпово</t>
  </si>
  <si>
    <t>Всего по муниципальным программам</t>
  </si>
  <si>
    <t>«Вовлечение молодежи города Шарыпово в социальную практику»</t>
  </si>
  <si>
    <t>«Патриотическое воспитание молодежи города Шарыпово»</t>
  </si>
  <si>
    <t>2016 год</t>
  </si>
  <si>
    <t xml:space="preserve">"Развитие образования" 
муниципального образования "город Шарыпово"
Красноярского края 
</t>
  </si>
  <si>
    <t>Управление муниципальным имуществом муниципального образования город Шарыпово Красноярского края                     </t>
  </si>
  <si>
    <t xml:space="preserve">«Молодежь города Шарыпово в XXI  веке </t>
  </si>
  <si>
    <t xml:space="preserve">«Развитие физической культуры и спорта в городе Шарыпово»   </t>
  </si>
  <si>
    <t>Формирование здорового образа  жизни через развитие массовой физической культуры и спорта</t>
  </si>
  <si>
    <t xml:space="preserve">"Развитие культуры" 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</si>
  <si>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</si>
  <si>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«Организация проведения работ (услуг) по благоустройству города» </t>
  </si>
  <si>
    <t xml:space="preserve">«Обеспечение реализации программы и прочие мероприятия» 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</si>
  <si>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</si>
  <si>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«Развитие транспортной системы муниципального образования «город Шарыпово Красноярского края»</t>
  </si>
  <si>
    <t>«Обеспечение сохранности, модернизация и развитие сети автомобильных дорог»</t>
  </si>
  <si>
    <t>Управление муниципальным долгом города Шарыпово</t>
  </si>
  <si>
    <t>"Переселение граждан из аварийного жилищного фонда муниципального образования город Шарыпово Красноярскогок края"</t>
  </si>
  <si>
    <t>Использование бюджетных ассигнований городского бюджета и иных средств на реализацию муниципальных  программм  в 2016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</si>
</sst>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0" xfId="0" applyFill="1"/>
    <xf numFmtId="165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topLeftCell="A266" zoomScaleNormal="100" zoomScaleSheetLayoutView="75" workbookViewId="0">
      <selection activeCell="O284" sqref="O284"/>
    </sheetView>
  </sheetViews>
  <sheetFormatPr defaultRowHeight="12.55"/>
  <cols>
    <col min="1" max="1" width="18.33203125" style="73" customWidth="1"/>
    <col min="2" max="2" width="33.5546875" style="73" customWidth="1"/>
    <col min="3" max="3" width="27.33203125" style="73" customWidth="1"/>
    <col min="4" max="9" width="6.5546875" style="73" hidden="1" customWidth="1"/>
    <col min="10" max="10" width="10.5546875" style="73" customWidth="1"/>
    <col min="11" max="11" width="10.6640625" style="73" customWidth="1"/>
    <col min="12" max="12" width="11.6640625" style="73" customWidth="1"/>
  </cols>
  <sheetData>
    <row r="1" spans="1:12" ht="13.1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</row>
    <row r="2" spans="1:12" ht="13.1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</row>
    <row r="3" spans="1:12" ht="28.5" customHeight="1">
      <c r="A3" s="6" t="s">
        <v>85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15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1</v>
      </c>
      <c r="L4" s="4"/>
    </row>
    <row r="5" spans="1:12" ht="17.25" customHeight="1">
      <c r="A5" s="7" t="s">
        <v>2</v>
      </c>
      <c r="B5" s="7" t="s">
        <v>3</v>
      </c>
      <c r="C5" s="7" t="s">
        <v>4</v>
      </c>
      <c r="D5" s="8" t="s">
        <v>70</v>
      </c>
      <c r="E5" s="9"/>
      <c r="F5" s="9"/>
      <c r="G5" s="9"/>
      <c r="H5" s="9"/>
      <c r="I5" s="9"/>
      <c r="J5" s="9"/>
      <c r="K5" s="10"/>
      <c r="L5" s="11" t="s">
        <v>5</v>
      </c>
    </row>
    <row r="6" spans="1:12" ht="12.7" customHeight="1">
      <c r="A6" s="7"/>
      <c r="B6" s="7"/>
      <c r="C6" s="7"/>
      <c r="D6" s="8" t="s">
        <v>6</v>
      </c>
      <c r="E6" s="10"/>
      <c r="F6" s="8" t="s">
        <v>7</v>
      </c>
      <c r="G6" s="10"/>
      <c r="H6" s="8" t="s">
        <v>8</v>
      </c>
      <c r="I6" s="10"/>
      <c r="J6" s="8" t="s">
        <v>9</v>
      </c>
      <c r="K6" s="10"/>
      <c r="L6" s="12"/>
    </row>
    <row r="7" spans="1:12" ht="13.15">
      <c r="A7" s="7"/>
      <c r="B7" s="7"/>
      <c r="C7" s="7"/>
      <c r="D7" s="13" t="s">
        <v>10</v>
      </c>
      <c r="E7" s="13" t="s">
        <v>11</v>
      </c>
      <c r="F7" s="13" t="s">
        <v>10</v>
      </c>
      <c r="G7" s="13" t="s">
        <v>11</v>
      </c>
      <c r="H7" s="13" t="s">
        <v>10</v>
      </c>
      <c r="I7" s="13" t="s">
        <v>11</v>
      </c>
      <c r="J7" s="13" t="s">
        <v>10</v>
      </c>
      <c r="K7" s="13" t="s">
        <v>11</v>
      </c>
      <c r="L7" s="14"/>
    </row>
    <row r="8" spans="1:12" ht="13.5" customHeight="1">
      <c r="A8" s="15" t="s">
        <v>12</v>
      </c>
      <c r="B8" s="16" t="s">
        <v>71</v>
      </c>
      <c r="C8" s="17" t="s">
        <v>13</v>
      </c>
      <c r="D8" s="18"/>
      <c r="E8" s="19"/>
      <c r="F8" s="18"/>
      <c r="G8" s="19"/>
      <c r="H8" s="18"/>
      <c r="I8" s="19"/>
      <c r="J8" s="20">
        <f>J10+J11+J12+J13</f>
        <v>696702.3</v>
      </c>
      <c r="K8" s="20">
        <f>K10+K11+K12+K13</f>
        <v>661257.89999999991</v>
      </c>
      <c r="L8" s="21">
        <f>+K8/J8*100</f>
        <v>94.912547296025835</v>
      </c>
    </row>
    <row r="9" spans="1:12" ht="13.15">
      <c r="A9" s="15"/>
      <c r="B9" s="16"/>
      <c r="C9" s="17" t="s">
        <v>14</v>
      </c>
      <c r="D9" s="22"/>
      <c r="E9" s="22"/>
      <c r="F9" s="22"/>
      <c r="G9" s="22"/>
      <c r="H9" s="22"/>
      <c r="I9" s="22"/>
      <c r="J9" s="23"/>
      <c r="K9" s="23"/>
      <c r="L9" s="21" t="s">
        <v>15</v>
      </c>
    </row>
    <row r="10" spans="1:12" ht="13.15">
      <c r="A10" s="15"/>
      <c r="B10" s="16"/>
      <c r="C10" s="17" t="s">
        <v>16</v>
      </c>
      <c r="D10" s="17"/>
      <c r="E10" s="17"/>
      <c r="F10" s="17"/>
      <c r="G10" s="17"/>
      <c r="H10" s="17"/>
      <c r="I10" s="17"/>
      <c r="J10" s="24">
        <f>+J16+J22+J28+J34+J40</f>
        <v>0</v>
      </c>
      <c r="K10" s="24">
        <f>+K16+K22+K28+K34+K40</f>
        <v>0</v>
      </c>
      <c r="L10" s="21">
        <v>0</v>
      </c>
    </row>
    <row r="11" spans="1:12" ht="13.15">
      <c r="A11" s="15"/>
      <c r="B11" s="16"/>
      <c r="C11" s="17" t="s">
        <v>17</v>
      </c>
      <c r="D11" s="17"/>
      <c r="E11" s="17"/>
      <c r="F11" s="17"/>
      <c r="G11" s="17"/>
      <c r="H11" s="17"/>
      <c r="I11" s="17"/>
      <c r="J11" s="24">
        <f>+J17+J23+J29+J41+J35</f>
        <v>442062.2</v>
      </c>
      <c r="K11" s="24">
        <f>+K17+K23+K29+K35+K41</f>
        <v>431267.6</v>
      </c>
      <c r="L11" s="21">
        <f t="shared" ref="L11:L79" si="0">+K11/J11*100</f>
        <v>97.558126435601139</v>
      </c>
    </row>
    <row r="12" spans="1:12" ht="13.15">
      <c r="A12" s="15"/>
      <c r="B12" s="16"/>
      <c r="C12" s="17" t="s">
        <v>18</v>
      </c>
      <c r="D12" s="17"/>
      <c r="E12" s="17"/>
      <c r="F12" s="17"/>
      <c r="G12" s="17"/>
      <c r="H12" s="17"/>
      <c r="I12" s="17"/>
      <c r="J12" s="24">
        <f>+J18+J24+J42+J30+J36</f>
        <v>200610.2</v>
      </c>
      <c r="K12" s="24">
        <f>+K18+K24+K36+K42+K30</f>
        <v>196950.3</v>
      </c>
      <c r="L12" s="21">
        <f t="shared" si="0"/>
        <v>98.175616194989075</v>
      </c>
    </row>
    <row r="13" spans="1:12" ht="13.15">
      <c r="A13" s="15"/>
      <c r="B13" s="16"/>
      <c r="C13" s="17" t="s">
        <v>19</v>
      </c>
      <c r="D13" s="17"/>
      <c r="E13" s="17"/>
      <c r="F13" s="17"/>
      <c r="G13" s="17"/>
      <c r="H13" s="17"/>
      <c r="I13" s="17"/>
      <c r="J13" s="25">
        <f>+J19+J25+J31+J37+J43</f>
        <v>54029.9</v>
      </c>
      <c r="K13" s="25">
        <f>+K19+K25+K31+K37+K43</f>
        <v>33040</v>
      </c>
      <c r="L13" s="21">
        <f t="shared" si="0"/>
        <v>61.15132546978618</v>
      </c>
    </row>
    <row r="14" spans="1:12" ht="13.5" customHeight="1">
      <c r="A14" s="26" t="s">
        <v>20</v>
      </c>
      <c r="B14" s="27" t="s">
        <v>21</v>
      </c>
      <c r="C14" s="28" t="s">
        <v>13</v>
      </c>
      <c r="D14" s="28"/>
      <c r="E14" s="28"/>
      <c r="F14" s="28"/>
      <c r="G14" s="28"/>
      <c r="H14" s="28"/>
      <c r="I14" s="28"/>
      <c r="J14" s="29">
        <f>J16+J17+J18+J19</f>
        <v>622140.69999999995</v>
      </c>
      <c r="K14" s="29">
        <f>K16+K17+K18+K19</f>
        <v>587904.19999999995</v>
      </c>
      <c r="L14" s="21">
        <f t="shared" si="0"/>
        <v>94.496984363826385</v>
      </c>
    </row>
    <row r="15" spans="1:12" ht="13.15">
      <c r="A15" s="30"/>
      <c r="B15" s="31"/>
      <c r="C15" s="28" t="s">
        <v>14</v>
      </c>
      <c r="D15" s="28"/>
      <c r="E15" s="28"/>
      <c r="F15" s="28"/>
      <c r="G15" s="28"/>
      <c r="H15" s="28"/>
      <c r="I15" s="28"/>
      <c r="J15" s="29"/>
      <c r="K15" s="29"/>
      <c r="L15" s="21"/>
    </row>
    <row r="16" spans="1:12" ht="13.15">
      <c r="A16" s="30"/>
      <c r="B16" s="31"/>
      <c r="C16" s="28" t="s">
        <v>16</v>
      </c>
      <c r="D16" s="28"/>
      <c r="E16" s="28"/>
      <c r="F16" s="28"/>
      <c r="G16" s="28"/>
      <c r="H16" s="28"/>
      <c r="I16" s="28"/>
      <c r="J16" s="29"/>
      <c r="K16" s="29"/>
      <c r="L16" s="21">
        <v>0</v>
      </c>
    </row>
    <row r="17" spans="1:12" ht="13.15">
      <c r="A17" s="30"/>
      <c r="B17" s="31"/>
      <c r="C17" s="28" t="s">
        <v>17</v>
      </c>
      <c r="D17" s="28"/>
      <c r="E17" s="28"/>
      <c r="F17" s="28"/>
      <c r="G17" s="28"/>
      <c r="H17" s="28"/>
      <c r="I17" s="28"/>
      <c r="J17" s="29">
        <f>404608.2+7311</f>
        <v>411919.2</v>
      </c>
      <c r="K17" s="29">
        <f>394766+6569.4</f>
        <v>401335.4</v>
      </c>
      <c r="L17" s="21">
        <f t="shared" si="0"/>
        <v>97.430612605578958</v>
      </c>
    </row>
    <row r="18" spans="1:12" ht="13.15">
      <c r="A18" s="30"/>
      <c r="B18" s="31"/>
      <c r="C18" s="28" t="s">
        <v>18</v>
      </c>
      <c r="D18" s="28"/>
      <c r="E18" s="28"/>
      <c r="F18" s="28"/>
      <c r="G18" s="28"/>
      <c r="H18" s="28"/>
      <c r="I18" s="28"/>
      <c r="J18" s="29">
        <f>393.7+3.8+162301</f>
        <v>162698.5</v>
      </c>
      <c r="K18" s="29">
        <f>152.7+3.8+159436.3</f>
        <v>159592.79999999999</v>
      </c>
      <c r="L18" s="21">
        <f t="shared" si="0"/>
        <v>98.091131755978083</v>
      </c>
    </row>
    <row r="19" spans="1:12" ht="13.15">
      <c r="A19" s="30"/>
      <c r="B19" s="31"/>
      <c r="C19" s="28" t="s">
        <v>19</v>
      </c>
      <c r="D19" s="28"/>
      <c r="E19" s="28"/>
      <c r="F19" s="28"/>
      <c r="G19" s="28"/>
      <c r="H19" s="28"/>
      <c r="I19" s="28"/>
      <c r="J19" s="29">
        <v>47523</v>
      </c>
      <c r="K19" s="29">
        <v>26976</v>
      </c>
      <c r="L19" s="21">
        <f t="shared" si="0"/>
        <v>56.764093175935862</v>
      </c>
    </row>
    <row r="20" spans="1:12" ht="15.85" customHeight="1">
      <c r="A20" s="26" t="s">
        <v>22</v>
      </c>
      <c r="B20" s="27" t="s">
        <v>23</v>
      </c>
      <c r="C20" s="28" t="s">
        <v>13</v>
      </c>
      <c r="D20" s="28"/>
      <c r="E20" s="28"/>
      <c r="F20" s="28"/>
      <c r="G20" s="28"/>
      <c r="H20" s="28"/>
      <c r="I20" s="28"/>
      <c r="J20" s="29">
        <f>J24</f>
        <v>50</v>
      </c>
      <c r="K20" s="29">
        <f>K24</f>
        <v>50</v>
      </c>
      <c r="L20" s="21">
        <f t="shared" si="0"/>
        <v>100</v>
      </c>
    </row>
    <row r="21" spans="1:12" ht="13.15">
      <c r="A21" s="30"/>
      <c r="B21" s="31"/>
      <c r="C21" s="28" t="s">
        <v>14</v>
      </c>
      <c r="D21" s="28"/>
      <c r="E21" s="28"/>
      <c r="F21" s="28"/>
      <c r="G21" s="28"/>
      <c r="H21" s="28"/>
      <c r="I21" s="28"/>
      <c r="J21" s="29"/>
      <c r="K21" s="29"/>
      <c r="L21" s="21"/>
    </row>
    <row r="22" spans="1:12" ht="13.15">
      <c r="A22" s="30"/>
      <c r="B22" s="31"/>
      <c r="C22" s="28" t="s">
        <v>16</v>
      </c>
      <c r="D22" s="28"/>
      <c r="E22" s="28"/>
      <c r="F22" s="28"/>
      <c r="G22" s="28"/>
      <c r="H22" s="28"/>
      <c r="I22" s="28"/>
      <c r="J22" s="29"/>
      <c r="K22" s="29"/>
      <c r="L22" s="21"/>
    </row>
    <row r="23" spans="1:12" ht="13.15">
      <c r="A23" s="30"/>
      <c r="B23" s="31"/>
      <c r="C23" s="28" t="s">
        <v>17</v>
      </c>
      <c r="D23" s="28"/>
      <c r="E23" s="28"/>
      <c r="F23" s="28"/>
      <c r="G23" s="28"/>
      <c r="H23" s="28"/>
      <c r="I23" s="28"/>
      <c r="J23" s="29"/>
      <c r="K23" s="29"/>
      <c r="L23" s="21"/>
    </row>
    <row r="24" spans="1:12" ht="13.15">
      <c r="A24" s="30"/>
      <c r="B24" s="31"/>
      <c r="C24" s="28" t="s">
        <v>18</v>
      </c>
      <c r="D24" s="28"/>
      <c r="E24" s="28"/>
      <c r="F24" s="28"/>
      <c r="G24" s="28"/>
      <c r="H24" s="28"/>
      <c r="I24" s="28"/>
      <c r="J24" s="29">
        <v>50</v>
      </c>
      <c r="K24" s="29">
        <v>50</v>
      </c>
      <c r="L24" s="21">
        <f t="shared" si="0"/>
        <v>100</v>
      </c>
    </row>
    <row r="25" spans="1:12" ht="13.15">
      <c r="A25" s="30"/>
      <c r="B25" s="31"/>
      <c r="C25" s="28" t="s">
        <v>19</v>
      </c>
      <c r="D25" s="28"/>
      <c r="E25" s="28"/>
      <c r="F25" s="28"/>
      <c r="G25" s="28"/>
      <c r="H25" s="28"/>
      <c r="I25" s="28"/>
      <c r="J25" s="29"/>
      <c r="K25" s="29"/>
      <c r="L25" s="21"/>
    </row>
    <row r="26" spans="1:12" ht="13.5" customHeight="1">
      <c r="A26" s="26" t="s">
        <v>24</v>
      </c>
      <c r="B26" s="32" t="s">
        <v>25</v>
      </c>
      <c r="C26" s="28" t="s">
        <v>13</v>
      </c>
      <c r="D26" s="28"/>
      <c r="E26" s="28"/>
      <c r="F26" s="28"/>
      <c r="G26" s="28"/>
      <c r="H26" s="28"/>
      <c r="I26" s="28"/>
      <c r="J26" s="29">
        <f>J28+J29+J30+J31</f>
        <v>33177</v>
      </c>
      <c r="K26" s="29">
        <f>K28+K29+K30+K31</f>
        <v>32479</v>
      </c>
      <c r="L26" s="21">
        <f t="shared" si="0"/>
        <v>97.896132863128074</v>
      </c>
    </row>
    <row r="27" spans="1:12" ht="13.15">
      <c r="A27" s="30"/>
      <c r="B27" s="32"/>
      <c r="C27" s="28" t="s">
        <v>14</v>
      </c>
      <c r="D27" s="28"/>
      <c r="E27" s="28"/>
      <c r="F27" s="28"/>
      <c r="G27" s="28"/>
      <c r="H27" s="28"/>
      <c r="I27" s="28"/>
      <c r="J27" s="29"/>
      <c r="K27" s="29"/>
      <c r="L27" s="21"/>
    </row>
    <row r="28" spans="1:12" ht="13.15">
      <c r="A28" s="30"/>
      <c r="B28" s="32"/>
      <c r="C28" s="28" t="s">
        <v>26</v>
      </c>
      <c r="D28" s="28"/>
      <c r="E28" s="28"/>
      <c r="F28" s="28"/>
      <c r="G28" s="28"/>
      <c r="H28" s="28"/>
      <c r="I28" s="28"/>
      <c r="J28" s="29"/>
      <c r="K28" s="29"/>
      <c r="L28" s="21">
        <v>0</v>
      </c>
    </row>
    <row r="29" spans="1:12" ht="13.15">
      <c r="A29" s="30"/>
      <c r="B29" s="32"/>
      <c r="C29" s="28" t="s">
        <v>17</v>
      </c>
      <c r="D29" s="28"/>
      <c r="E29" s="28"/>
      <c r="F29" s="28"/>
      <c r="G29" s="28"/>
      <c r="H29" s="28"/>
      <c r="I29" s="28"/>
      <c r="J29" s="29">
        <v>22204.9</v>
      </c>
      <c r="K29" s="29">
        <v>21994.1</v>
      </c>
      <c r="L29" s="21">
        <f t="shared" si="0"/>
        <v>99.050659989461778</v>
      </c>
    </row>
    <row r="30" spans="1:12" ht="13.15">
      <c r="A30" s="30"/>
      <c r="B30" s="32"/>
      <c r="C30" s="28" t="s">
        <v>18</v>
      </c>
      <c r="D30" s="28"/>
      <c r="E30" s="28"/>
      <c r="F30" s="28"/>
      <c r="G30" s="28"/>
      <c r="H30" s="28"/>
      <c r="I30" s="28"/>
      <c r="J30" s="29">
        <f>1024+3441.2</f>
        <v>4465.2</v>
      </c>
      <c r="K30" s="29">
        <f>1017.6+3403.3</f>
        <v>4420.9000000000005</v>
      </c>
      <c r="L30" s="21">
        <f t="shared" si="0"/>
        <v>99.007883185523625</v>
      </c>
    </row>
    <row r="31" spans="1:12" ht="13.15">
      <c r="A31" s="30"/>
      <c r="B31" s="32"/>
      <c r="C31" s="28" t="s">
        <v>19</v>
      </c>
      <c r="D31" s="28"/>
      <c r="E31" s="28"/>
      <c r="F31" s="28"/>
      <c r="G31" s="28"/>
      <c r="H31" s="28"/>
      <c r="I31" s="28"/>
      <c r="J31" s="29">
        <v>6506.9</v>
      </c>
      <c r="K31" s="29">
        <v>6064</v>
      </c>
      <c r="L31" s="21">
        <f t="shared" si="0"/>
        <v>93.193379335782026</v>
      </c>
    </row>
    <row r="32" spans="1:12" ht="13.5" customHeight="1">
      <c r="A32" s="26" t="s">
        <v>27</v>
      </c>
      <c r="B32" s="32" t="s">
        <v>28</v>
      </c>
      <c r="C32" s="28" t="s">
        <v>13</v>
      </c>
      <c r="D32" s="28"/>
      <c r="E32" s="28"/>
      <c r="F32" s="28"/>
      <c r="G32" s="28"/>
      <c r="H32" s="28"/>
      <c r="I32" s="28"/>
      <c r="J32" s="29">
        <f>SUM(J34:J37)</f>
        <v>5553.1</v>
      </c>
      <c r="K32" s="29">
        <f>SUM(K34:K37)</f>
        <v>5553.1</v>
      </c>
      <c r="L32" s="21">
        <f t="shared" si="0"/>
        <v>100</v>
      </c>
    </row>
    <row r="33" spans="1:12" ht="13.15">
      <c r="A33" s="30"/>
      <c r="B33" s="32"/>
      <c r="C33" s="28" t="s">
        <v>14</v>
      </c>
      <c r="D33" s="28"/>
      <c r="E33" s="28"/>
      <c r="F33" s="28"/>
      <c r="G33" s="28"/>
      <c r="H33" s="28"/>
      <c r="I33" s="28"/>
      <c r="J33" s="29"/>
      <c r="K33" s="29"/>
      <c r="L33" s="21"/>
    </row>
    <row r="34" spans="1:12" ht="13.15">
      <c r="A34" s="30"/>
      <c r="B34" s="32"/>
      <c r="C34" s="28" t="s">
        <v>29</v>
      </c>
      <c r="D34" s="28"/>
      <c r="E34" s="28"/>
      <c r="F34" s="28"/>
      <c r="G34" s="28"/>
      <c r="H34" s="28"/>
      <c r="I34" s="28"/>
      <c r="J34" s="29"/>
      <c r="K34" s="29"/>
      <c r="L34" s="21"/>
    </row>
    <row r="35" spans="1:12" ht="13.15">
      <c r="A35" s="30"/>
      <c r="B35" s="32"/>
      <c r="C35" s="28" t="s">
        <v>17</v>
      </c>
      <c r="D35" s="28"/>
      <c r="E35" s="28"/>
      <c r="F35" s="28"/>
      <c r="G35" s="28"/>
      <c r="H35" s="28"/>
      <c r="I35" s="28"/>
      <c r="J35" s="29">
        <v>5553.1</v>
      </c>
      <c r="K35" s="29">
        <v>5553.1</v>
      </c>
      <c r="L35" s="21">
        <f t="shared" si="0"/>
        <v>100</v>
      </c>
    </row>
    <row r="36" spans="1:12" ht="13.15">
      <c r="A36" s="30"/>
      <c r="B36" s="32"/>
      <c r="C36" s="28" t="s">
        <v>18</v>
      </c>
      <c r="D36" s="28"/>
      <c r="E36" s="28"/>
      <c r="F36" s="28"/>
      <c r="G36" s="28"/>
      <c r="H36" s="28"/>
      <c r="I36" s="28"/>
      <c r="J36" s="33"/>
      <c r="K36" s="33"/>
      <c r="L36" s="21">
        <v>0</v>
      </c>
    </row>
    <row r="37" spans="1:12" ht="13.15">
      <c r="A37" s="30"/>
      <c r="B37" s="32"/>
      <c r="C37" s="28" t="s">
        <v>19</v>
      </c>
      <c r="D37" s="28"/>
      <c r="E37" s="28"/>
      <c r="F37" s="28"/>
      <c r="G37" s="28"/>
      <c r="H37" s="28"/>
      <c r="I37" s="28"/>
      <c r="J37" s="29"/>
      <c r="K37" s="33"/>
      <c r="L37" s="21">
        <v>0</v>
      </c>
    </row>
    <row r="38" spans="1:12" ht="12.7" customHeight="1">
      <c r="A38" s="26" t="s">
        <v>30</v>
      </c>
      <c r="B38" s="34" t="s">
        <v>31</v>
      </c>
      <c r="C38" s="28" t="s">
        <v>13</v>
      </c>
      <c r="D38" s="28"/>
      <c r="E38" s="28"/>
      <c r="F38" s="28"/>
      <c r="G38" s="28"/>
      <c r="H38" s="28"/>
      <c r="I38" s="28"/>
      <c r="J38" s="29">
        <f>SUM(J40:J43)</f>
        <v>35781.5</v>
      </c>
      <c r="K38" s="29">
        <f>SUM(K40:K43)</f>
        <v>35271.599999999999</v>
      </c>
      <c r="L38" s="21">
        <f t="shared" si="0"/>
        <v>98.57496192166343</v>
      </c>
    </row>
    <row r="39" spans="1:12" ht="13.15">
      <c r="A39" s="30"/>
      <c r="B39" s="34"/>
      <c r="C39" s="28" t="s">
        <v>14</v>
      </c>
      <c r="D39" s="28"/>
      <c r="E39" s="28"/>
      <c r="F39" s="28"/>
      <c r="G39" s="28"/>
      <c r="H39" s="28"/>
      <c r="I39" s="28"/>
      <c r="J39" s="3"/>
      <c r="K39" s="28"/>
      <c r="L39" s="21"/>
    </row>
    <row r="40" spans="1:12" ht="13.15">
      <c r="A40" s="30"/>
      <c r="B40" s="34"/>
      <c r="C40" s="28" t="s">
        <v>29</v>
      </c>
      <c r="D40" s="28"/>
      <c r="E40" s="28"/>
      <c r="F40" s="28"/>
      <c r="G40" s="28"/>
      <c r="H40" s="28"/>
      <c r="I40" s="28"/>
      <c r="J40" s="28"/>
      <c r="K40" s="28"/>
      <c r="L40" s="21">
        <v>0</v>
      </c>
    </row>
    <row r="41" spans="1:12" ht="13.15">
      <c r="A41" s="30"/>
      <c r="B41" s="34"/>
      <c r="C41" s="28" t="s">
        <v>17</v>
      </c>
      <c r="D41" s="28"/>
      <c r="E41" s="13"/>
      <c r="F41" s="13"/>
      <c r="G41" s="13"/>
      <c r="H41" s="13"/>
      <c r="I41" s="13"/>
      <c r="J41" s="35">
        <f>719.5+1665.5</f>
        <v>2385</v>
      </c>
      <c r="K41" s="35">
        <f>719.5+1665.5</f>
        <v>2385</v>
      </c>
      <c r="L41" s="21">
        <f t="shared" si="0"/>
        <v>100</v>
      </c>
    </row>
    <row r="42" spans="1:12" ht="13.15">
      <c r="A42" s="30"/>
      <c r="B42" s="34"/>
      <c r="C42" s="28" t="s">
        <v>18</v>
      </c>
      <c r="D42" s="28"/>
      <c r="E42" s="28"/>
      <c r="F42" s="28"/>
      <c r="G42" s="28"/>
      <c r="H42" s="28"/>
      <c r="I42" s="28"/>
      <c r="J42" s="29">
        <f>4699.3+28697.2</f>
        <v>33396.5</v>
      </c>
      <c r="K42" s="29">
        <f>4675.3+28211.3</f>
        <v>32886.6</v>
      </c>
      <c r="L42" s="21">
        <f t="shared" si="0"/>
        <v>98.473193298698959</v>
      </c>
    </row>
    <row r="43" spans="1:12" s="1" customFormat="1" ht="13.5" customHeight="1">
      <c r="A43" s="30"/>
      <c r="B43" s="34"/>
      <c r="C43" s="28" t="s">
        <v>19</v>
      </c>
      <c r="D43" s="28"/>
      <c r="E43" s="28"/>
      <c r="F43" s="28"/>
      <c r="G43" s="28"/>
      <c r="H43" s="28"/>
      <c r="I43" s="28"/>
      <c r="J43" s="36"/>
      <c r="K43" s="28"/>
      <c r="L43" s="21">
        <v>0</v>
      </c>
    </row>
    <row r="44" spans="1:12" ht="13.5" customHeight="1">
      <c r="A44" s="15" t="s">
        <v>12</v>
      </c>
      <c r="B44" s="16" t="s">
        <v>72</v>
      </c>
      <c r="C44" s="17" t="s">
        <v>32</v>
      </c>
      <c r="D44" s="17"/>
      <c r="E44" s="17"/>
      <c r="F44" s="17"/>
      <c r="G44" s="17"/>
      <c r="H44" s="17"/>
      <c r="I44" s="17"/>
      <c r="J44" s="37">
        <f>+J46</f>
        <v>6161.0999999999995</v>
      </c>
      <c r="K44" s="37">
        <f>+K46</f>
        <v>6104.7000000000007</v>
      </c>
      <c r="L44" s="21">
        <f t="shared" si="0"/>
        <v>99.084579052441953</v>
      </c>
    </row>
    <row r="45" spans="1:12" ht="13.15">
      <c r="A45" s="15"/>
      <c r="B45" s="16"/>
      <c r="C45" s="17" t="s">
        <v>33</v>
      </c>
      <c r="D45" s="17"/>
      <c r="E45" s="17"/>
      <c r="F45" s="17"/>
      <c r="G45" s="17"/>
      <c r="H45" s="17"/>
      <c r="I45" s="17"/>
      <c r="J45" s="17"/>
      <c r="K45" s="17"/>
      <c r="L45" s="21"/>
    </row>
    <row r="46" spans="1:12" ht="13.15">
      <c r="A46" s="15"/>
      <c r="B46" s="16"/>
      <c r="C46" s="17" t="s">
        <v>18</v>
      </c>
      <c r="D46" s="17"/>
      <c r="E46" s="17"/>
      <c r="F46" s="17"/>
      <c r="G46" s="17"/>
      <c r="H46" s="17"/>
      <c r="I46" s="17"/>
      <c r="J46" s="37">
        <f>+J52+J58+J64</f>
        <v>6161.0999999999995</v>
      </c>
      <c r="K46" s="37">
        <f>+K52+K58+K64</f>
        <v>6104.7000000000007</v>
      </c>
      <c r="L46" s="21">
        <f t="shared" si="0"/>
        <v>99.084579052441953</v>
      </c>
    </row>
    <row r="47" spans="1:12" ht="13.15">
      <c r="A47" s="15"/>
      <c r="B47" s="16"/>
      <c r="C47" s="17" t="s">
        <v>16</v>
      </c>
      <c r="D47" s="17"/>
      <c r="E47" s="17"/>
      <c r="F47" s="17"/>
      <c r="G47" s="17"/>
      <c r="H47" s="17"/>
      <c r="I47" s="17"/>
      <c r="J47" s="17">
        <v>0</v>
      </c>
      <c r="K47" s="17">
        <v>0</v>
      </c>
      <c r="L47" s="21">
        <v>0</v>
      </c>
    </row>
    <row r="48" spans="1:12" ht="13.15">
      <c r="A48" s="15"/>
      <c r="B48" s="16"/>
      <c r="C48" s="17" t="s">
        <v>34</v>
      </c>
      <c r="D48" s="17"/>
      <c r="E48" s="17"/>
      <c r="F48" s="17"/>
      <c r="G48" s="17"/>
      <c r="H48" s="17"/>
      <c r="I48" s="17"/>
      <c r="J48" s="17">
        <v>0</v>
      </c>
      <c r="K48" s="17">
        <v>0</v>
      </c>
      <c r="L48" s="21">
        <v>0</v>
      </c>
    </row>
    <row r="49" spans="1:12" ht="13.15">
      <c r="A49" s="15"/>
      <c r="B49" s="16"/>
      <c r="C49" s="17" t="s">
        <v>19</v>
      </c>
      <c r="D49" s="17"/>
      <c r="E49" s="17"/>
      <c r="F49" s="17"/>
      <c r="G49" s="17"/>
      <c r="H49" s="17"/>
      <c r="I49" s="17"/>
      <c r="J49" s="3">
        <v>0</v>
      </c>
      <c r="K49" s="17">
        <v>0</v>
      </c>
      <c r="L49" s="21">
        <v>0</v>
      </c>
    </row>
    <row r="50" spans="1:12" ht="13.15">
      <c r="A50" s="34" t="s">
        <v>20</v>
      </c>
      <c r="B50" s="32" t="s">
        <v>35</v>
      </c>
      <c r="C50" s="28" t="s">
        <v>32</v>
      </c>
      <c r="D50" s="28"/>
      <c r="E50" s="28"/>
      <c r="F50" s="28"/>
      <c r="G50" s="28"/>
      <c r="H50" s="28"/>
      <c r="I50" s="28"/>
      <c r="J50" s="38">
        <f>SUM(J52:J55)</f>
        <v>1013.5</v>
      </c>
      <c r="K50" s="38">
        <f>SUM(K52:K55)</f>
        <v>1013.5</v>
      </c>
      <c r="L50" s="21">
        <f t="shared" si="0"/>
        <v>100</v>
      </c>
    </row>
    <row r="51" spans="1:12" ht="13.15">
      <c r="A51" s="34"/>
      <c r="B51" s="32"/>
      <c r="C51" s="28" t="s">
        <v>33</v>
      </c>
      <c r="D51" s="28"/>
      <c r="E51" s="28"/>
      <c r="F51" s="28"/>
      <c r="G51" s="28"/>
      <c r="H51" s="28"/>
      <c r="I51" s="28"/>
      <c r="J51" s="38"/>
      <c r="K51" s="38"/>
      <c r="L51" s="21">
        <v>0</v>
      </c>
    </row>
    <row r="52" spans="1:12" ht="13.15">
      <c r="A52" s="34"/>
      <c r="B52" s="32"/>
      <c r="C52" s="28" t="s">
        <v>36</v>
      </c>
      <c r="D52" s="28"/>
      <c r="E52" s="28"/>
      <c r="F52" s="28"/>
      <c r="G52" s="28"/>
      <c r="H52" s="28"/>
      <c r="I52" s="28"/>
      <c r="J52" s="38">
        <v>1013.5</v>
      </c>
      <c r="K52" s="38">
        <v>1013.5</v>
      </c>
      <c r="L52" s="21">
        <f t="shared" si="0"/>
        <v>100</v>
      </c>
    </row>
    <row r="53" spans="1:12" ht="13.15">
      <c r="A53" s="34"/>
      <c r="B53" s="32"/>
      <c r="C53" s="28" t="s">
        <v>34</v>
      </c>
      <c r="D53" s="28"/>
      <c r="E53" s="28"/>
      <c r="F53" s="28"/>
      <c r="G53" s="28"/>
      <c r="H53" s="28"/>
      <c r="I53" s="28"/>
      <c r="J53" s="38"/>
      <c r="K53" s="38"/>
      <c r="L53" s="21"/>
    </row>
    <row r="54" spans="1:12" ht="13.15">
      <c r="A54" s="34"/>
      <c r="B54" s="32"/>
      <c r="C54" s="28" t="s">
        <v>16</v>
      </c>
      <c r="D54" s="28"/>
      <c r="E54" s="28"/>
      <c r="F54" s="28"/>
      <c r="G54" s="28"/>
      <c r="H54" s="28"/>
      <c r="I54" s="28"/>
      <c r="J54" s="28"/>
      <c r="K54" s="28"/>
      <c r="L54" s="21">
        <v>0</v>
      </c>
    </row>
    <row r="55" spans="1:12" ht="13.15">
      <c r="A55" s="34"/>
      <c r="B55" s="32"/>
      <c r="C55" s="28" t="s">
        <v>37</v>
      </c>
      <c r="D55" s="28"/>
      <c r="E55" s="28"/>
      <c r="F55" s="28"/>
      <c r="G55" s="28"/>
      <c r="H55" s="28"/>
      <c r="I55" s="28"/>
      <c r="J55" s="28"/>
      <c r="K55" s="28"/>
      <c r="L55" s="21">
        <v>0</v>
      </c>
    </row>
    <row r="56" spans="1:12" ht="13.15">
      <c r="A56" s="34" t="s">
        <v>22</v>
      </c>
      <c r="B56" s="32" t="s">
        <v>38</v>
      </c>
      <c r="C56" s="28" t="s">
        <v>32</v>
      </c>
      <c r="D56" s="28"/>
      <c r="E56" s="28"/>
      <c r="F56" s="28"/>
      <c r="G56" s="28"/>
      <c r="H56" s="28"/>
      <c r="I56" s="28"/>
      <c r="J56" s="28">
        <f>SUM(J58:J61)</f>
        <v>4892.2</v>
      </c>
      <c r="K56" s="28">
        <f>SUM(K58:K61)</f>
        <v>4854.1000000000004</v>
      </c>
      <c r="L56" s="21">
        <f t="shared" si="0"/>
        <v>99.221209271902225</v>
      </c>
    </row>
    <row r="57" spans="1:12" ht="13.15">
      <c r="A57" s="34"/>
      <c r="B57" s="32"/>
      <c r="C57" s="28" t="s">
        <v>33</v>
      </c>
      <c r="D57" s="28"/>
      <c r="E57" s="28"/>
      <c r="F57" s="28"/>
      <c r="G57" s="28"/>
      <c r="H57" s="28"/>
      <c r="I57" s="28"/>
      <c r="J57" s="28"/>
      <c r="K57" s="28"/>
      <c r="L57" s="21"/>
    </row>
    <row r="58" spans="1:12" ht="13.15">
      <c r="A58" s="34"/>
      <c r="B58" s="32"/>
      <c r="C58" s="28" t="s">
        <v>39</v>
      </c>
      <c r="D58" s="28"/>
      <c r="E58" s="28"/>
      <c r="F58" s="28"/>
      <c r="G58" s="28"/>
      <c r="H58" s="28"/>
      <c r="I58" s="28"/>
      <c r="J58" s="28">
        <v>4892.2</v>
      </c>
      <c r="K58" s="28">
        <v>4854.1000000000004</v>
      </c>
      <c r="L58" s="21">
        <f t="shared" si="0"/>
        <v>99.221209271902225</v>
      </c>
    </row>
    <row r="59" spans="1:12" ht="13.15">
      <c r="A59" s="34"/>
      <c r="B59" s="32"/>
      <c r="C59" s="28" t="s">
        <v>40</v>
      </c>
      <c r="D59" s="28"/>
      <c r="E59" s="28"/>
      <c r="F59" s="28"/>
      <c r="G59" s="28"/>
      <c r="H59" s="28"/>
      <c r="I59" s="28"/>
      <c r="J59" s="28"/>
      <c r="K59" s="28"/>
      <c r="L59" s="21">
        <v>0</v>
      </c>
    </row>
    <row r="60" spans="1:12" ht="13.15">
      <c r="A60" s="34"/>
      <c r="B60" s="32"/>
      <c r="C60" s="28" t="s">
        <v>34</v>
      </c>
      <c r="D60" s="28"/>
      <c r="E60" s="28"/>
      <c r="F60" s="28"/>
      <c r="G60" s="28"/>
      <c r="H60" s="28"/>
      <c r="I60" s="28"/>
      <c r="J60" s="28"/>
      <c r="K60" s="28"/>
      <c r="L60" s="21">
        <v>0</v>
      </c>
    </row>
    <row r="61" spans="1:12" ht="13.15">
      <c r="A61" s="34"/>
      <c r="B61" s="32"/>
      <c r="C61" s="28" t="s">
        <v>41</v>
      </c>
      <c r="D61" s="28"/>
      <c r="E61" s="28"/>
      <c r="F61" s="28"/>
      <c r="G61" s="28"/>
      <c r="H61" s="28"/>
      <c r="I61" s="28"/>
      <c r="J61" s="3"/>
      <c r="K61" s="28"/>
      <c r="L61" s="21"/>
    </row>
    <row r="62" spans="1:12" ht="13.15">
      <c r="A62" s="27" t="s">
        <v>24</v>
      </c>
      <c r="B62" s="27" t="s">
        <v>60</v>
      </c>
      <c r="C62" s="28" t="s">
        <v>32</v>
      </c>
      <c r="D62" s="28"/>
      <c r="E62" s="28"/>
      <c r="F62" s="28"/>
      <c r="G62" s="28"/>
      <c r="H62" s="28"/>
      <c r="I62" s="28"/>
      <c r="J62" s="28">
        <f>SUM(J64:J67)</f>
        <v>255.4</v>
      </c>
      <c r="K62" s="28">
        <f>SUM(K64:K67)</f>
        <v>237.1</v>
      </c>
      <c r="L62" s="21">
        <f t="shared" ref="L62" si="1">+K62/J62*100</f>
        <v>92.834768989819878</v>
      </c>
    </row>
    <row r="63" spans="1:12" ht="13.15">
      <c r="A63" s="31"/>
      <c r="B63" s="31"/>
      <c r="C63" s="28" t="s">
        <v>33</v>
      </c>
      <c r="D63" s="28"/>
      <c r="E63" s="28"/>
      <c r="F63" s="28"/>
      <c r="G63" s="28"/>
      <c r="H63" s="28"/>
      <c r="I63" s="28"/>
      <c r="J63" s="28"/>
      <c r="K63" s="28"/>
      <c r="L63" s="21"/>
    </row>
    <row r="64" spans="1:12" ht="13.15">
      <c r="A64" s="31"/>
      <c r="B64" s="31"/>
      <c r="C64" s="28" t="s">
        <v>39</v>
      </c>
      <c r="D64" s="28"/>
      <c r="E64" s="28"/>
      <c r="F64" s="28"/>
      <c r="G64" s="28"/>
      <c r="H64" s="28"/>
      <c r="I64" s="28"/>
      <c r="J64" s="28">
        <v>255.4</v>
      </c>
      <c r="K64" s="39">
        <v>237.1</v>
      </c>
      <c r="L64" s="21">
        <f>+K64/J64*100</f>
        <v>92.834768989819878</v>
      </c>
    </row>
    <row r="65" spans="1:12" ht="13.15">
      <c r="A65" s="31"/>
      <c r="B65" s="31"/>
      <c r="C65" s="28" t="s">
        <v>40</v>
      </c>
      <c r="D65" s="28"/>
      <c r="E65" s="28"/>
      <c r="F65" s="28"/>
      <c r="G65" s="28"/>
      <c r="H65" s="28"/>
      <c r="I65" s="28"/>
      <c r="J65" s="28"/>
      <c r="K65" s="28"/>
      <c r="L65" s="21">
        <v>0</v>
      </c>
    </row>
    <row r="66" spans="1:12" ht="13.15">
      <c r="A66" s="31"/>
      <c r="B66" s="31"/>
      <c r="C66" s="28" t="s">
        <v>34</v>
      </c>
      <c r="D66" s="28"/>
      <c r="E66" s="28"/>
      <c r="F66" s="28"/>
      <c r="G66" s="28"/>
      <c r="H66" s="28"/>
      <c r="I66" s="28"/>
      <c r="J66" s="28"/>
      <c r="K66" s="28"/>
      <c r="L66" s="21">
        <v>0</v>
      </c>
    </row>
    <row r="67" spans="1:12" ht="13.15">
      <c r="A67" s="40"/>
      <c r="B67" s="40"/>
      <c r="C67" s="28" t="s">
        <v>41</v>
      </c>
      <c r="D67" s="28"/>
      <c r="E67" s="28"/>
      <c r="F67" s="28"/>
      <c r="G67" s="28"/>
      <c r="H67" s="28"/>
      <c r="I67" s="28"/>
      <c r="J67" s="3"/>
      <c r="K67" s="28"/>
      <c r="L67" s="21"/>
    </row>
    <row r="68" spans="1:12" ht="13.15">
      <c r="A68" s="16" t="s">
        <v>12</v>
      </c>
      <c r="B68" s="41" t="s">
        <v>73</v>
      </c>
      <c r="C68" s="17" t="s">
        <v>32</v>
      </c>
      <c r="D68" s="17"/>
      <c r="E68" s="17"/>
      <c r="F68" s="17"/>
      <c r="G68" s="17"/>
      <c r="H68" s="17"/>
      <c r="I68" s="17"/>
      <c r="J68" s="37">
        <f>+J70+J71+J72+J73</f>
        <v>8951.7000000000007</v>
      </c>
      <c r="K68" s="37">
        <f>+K70+K71+K72+K73</f>
        <v>6856.3</v>
      </c>
      <c r="L68" s="21">
        <f t="shared" si="0"/>
        <v>76.592155679926705</v>
      </c>
    </row>
    <row r="69" spans="1:12" ht="13.15">
      <c r="A69" s="16"/>
      <c r="B69" s="41"/>
      <c r="C69" s="17" t="s">
        <v>33</v>
      </c>
      <c r="D69" s="17"/>
      <c r="E69" s="17"/>
      <c r="F69" s="17"/>
      <c r="G69" s="17"/>
      <c r="H69" s="17"/>
      <c r="I69" s="17"/>
      <c r="J69" s="37"/>
      <c r="K69" s="37"/>
      <c r="L69" s="21"/>
    </row>
    <row r="70" spans="1:12" ht="13.15">
      <c r="A70" s="16"/>
      <c r="B70" s="41"/>
      <c r="C70" s="17" t="s">
        <v>42</v>
      </c>
      <c r="D70" s="17"/>
      <c r="E70" s="17"/>
      <c r="F70" s="17"/>
      <c r="G70" s="17"/>
      <c r="H70" s="17"/>
      <c r="I70" s="17"/>
      <c r="J70" s="37">
        <f>+J76+J82+J88</f>
        <v>4965.4000000000005</v>
      </c>
      <c r="K70" s="37">
        <f>+K76+K82+K88</f>
        <v>4754.6000000000004</v>
      </c>
      <c r="L70" s="21">
        <f t="shared" si="0"/>
        <v>95.754621984130168</v>
      </c>
    </row>
    <row r="71" spans="1:12" ht="13.15">
      <c r="A71" s="16"/>
      <c r="B71" s="41"/>
      <c r="C71" s="17" t="s">
        <v>43</v>
      </c>
      <c r="D71" s="17"/>
      <c r="E71" s="17"/>
      <c r="F71" s="17"/>
      <c r="G71" s="17"/>
      <c r="H71" s="17"/>
      <c r="I71" s="17"/>
      <c r="J71" s="37">
        <f>+J77+J83+J89</f>
        <v>239.4</v>
      </c>
      <c r="K71" s="37">
        <f>+K77+K83+K89</f>
        <v>239.4</v>
      </c>
      <c r="L71" s="21">
        <f t="shared" si="0"/>
        <v>100</v>
      </c>
    </row>
    <row r="72" spans="1:12" ht="13.15">
      <c r="A72" s="16"/>
      <c r="B72" s="41"/>
      <c r="C72" s="17" t="s">
        <v>34</v>
      </c>
      <c r="D72" s="17"/>
      <c r="E72" s="17"/>
      <c r="F72" s="17"/>
      <c r="G72" s="17"/>
      <c r="H72" s="17"/>
      <c r="I72" s="17"/>
      <c r="J72" s="37">
        <f t="shared" ref="J72:K73" si="2">+J78+J84+J90</f>
        <v>1862.3</v>
      </c>
      <c r="K72" s="37">
        <f t="shared" si="2"/>
        <v>1862.3</v>
      </c>
      <c r="L72" s="21">
        <f t="shared" si="0"/>
        <v>100</v>
      </c>
    </row>
    <row r="73" spans="1:12" ht="13.15">
      <c r="A73" s="16"/>
      <c r="B73" s="41"/>
      <c r="C73" s="17" t="s">
        <v>37</v>
      </c>
      <c r="D73" s="17"/>
      <c r="E73" s="17"/>
      <c r="F73" s="17"/>
      <c r="G73" s="17"/>
      <c r="H73" s="17"/>
      <c r="I73" s="17"/>
      <c r="J73" s="37">
        <f t="shared" si="2"/>
        <v>1884.6</v>
      </c>
      <c r="K73" s="37">
        <f t="shared" si="2"/>
        <v>0</v>
      </c>
      <c r="L73" s="21">
        <f t="shared" si="0"/>
        <v>0</v>
      </c>
    </row>
    <row r="74" spans="1:12" ht="13.15">
      <c r="A74" s="32" t="s">
        <v>20</v>
      </c>
      <c r="B74" s="32" t="s">
        <v>68</v>
      </c>
      <c r="C74" s="28" t="s">
        <v>32</v>
      </c>
      <c r="D74" s="28"/>
      <c r="E74" s="28"/>
      <c r="F74" s="28"/>
      <c r="G74" s="28"/>
      <c r="H74" s="28"/>
      <c r="I74" s="28"/>
      <c r="J74" s="28">
        <f>SUM(J76:J79)</f>
        <v>7572</v>
      </c>
      <c r="K74" s="28">
        <f>SUM(K76:K79)</f>
        <v>5492.1</v>
      </c>
      <c r="L74" s="21">
        <f t="shared" si="0"/>
        <v>72.531695721077654</v>
      </c>
    </row>
    <row r="75" spans="1:12" ht="13.15">
      <c r="A75" s="32"/>
      <c r="B75" s="32"/>
      <c r="C75" s="28" t="s">
        <v>33</v>
      </c>
      <c r="D75" s="28"/>
      <c r="E75" s="28"/>
      <c r="F75" s="28"/>
      <c r="G75" s="28"/>
      <c r="H75" s="28"/>
      <c r="I75" s="28"/>
      <c r="J75" s="28"/>
      <c r="K75" s="28"/>
      <c r="L75" s="21"/>
    </row>
    <row r="76" spans="1:12" ht="13.15">
      <c r="A76" s="32"/>
      <c r="B76" s="32"/>
      <c r="C76" s="28" t="s">
        <v>42</v>
      </c>
      <c r="D76" s="28"/>
      <c r="E76" s="28"/>
      <c r="F76" s="28"/>
      <c r="G76" s="28"/>
      <c r="H76" s="28"/>
      <c r="I76" s="28"/>
      <c r="J76" s="42">
        <f>67+4396.6</f>
        <v>4463.6000000000004</v>
      </c>
      <c r="K76" s="42">
        <f>67+4201.3</f>
        <v>4268.3</v>
      </c>
      <c r="L76" s="21">
        <f t="shared" si="0"/>
        <v>95.624607939779551</v>
      </c>
    </row>
    <row r="77" spans="1:12" ht="13.15">
      <c r="A77" s="32"/>
      <c r="B77" s="32"/>
      <c r="C77" s="28" t="s">
        <v>43</v>
      </c>
      <c r="D77" s="28"/>
      <c r="E77" s="28"/>
      <c r="F77" s="28"/>
      <c r="G77" s="28"/>
      <c r="H77" s="28"/>
      <c r="I77" s="28"/>
      <c r="J77" s="28"/>
      <c r="K77" s="28"/>
      <c r="L77" s="21">
        <v>0</v>
      </c>
    </row>
    <row r="78" spans="1:12" ht="13.15">
      <c r="A78" s="32"/>
      <c r="B78" s="32"/>
      <c r="C78" s="28" t="s">
        <v>34</v>
      </c>
      <c r="D78" s="28"/>
      <c r="E78" s="28"/>
      <c r="F78" s="28"/>
      <c r="G78" s="28"/>
      <c r="H78" s="28"/>
      <c r="I78" s="28"/>
      <c r="J78" s="28">
        <v>1223.8</v>
      </c>
      <c r="K78" s="28">
        <v>1223.8</v>
      </c>
      <c r="L78" s="21">
        <f t="shared" si="0"/>
        <v>100</v>
      </c>
    </row>
    <row r="79" spans="1:12" ht="13.15">
      <c r="A79" s="32"/>
      <c r="B79" s="32"/>
      <c r="C79" s="28" t="s">
        <v>37</v>
      </c>
      <c r="D79" s="28"/>
      <c r="E79" s="28"/>
      <c r="F79" s="28"/>
      <c r="G79" s="28"/>
      <c r="H79" s="28"/>
      <c r="I79" s="28"/>
      <c r="J79" s="43">
        <v>1884.6</v>
      </c>
      <c r="K79" s="28"/>
      <c r="L79" s="21">
        <f t="shared" si="0"/>
        <v>0</v>
      </c>
    </row>
    <row r="80" spans="1:12" ht="14.25" customHeight="1">
      <c r="A80" s="32" t="s">
        <v>22</v>
      </c>
      <c r="B80" s="32" t="s">
        <v>69</v>
      </c>
      <c r="C80" s="28" t="s">
        <v>32</v>
      </c>
      <c r="D80" s="28"/>
      <c r="E80" s="28"/>
      <c r="F80" s="28"/>
      <c r="G80" s="28"/>
      <c r="H80" s="28"/>
      <c r="I80" s="28"/>
      <c r="J80" s="38">
        <f>SUM(J82:J85)</f>
        <v>315.5</v>
      </c>
      <c r="K80" s="38">
        <f>SUM(K82:K85)</f>
        <v>300</v>
      </c>
      <c r="L80" s="21">
        <f t="shared" ref="L80:L142" si="3">+K80/J80*100</f>
        <v>95.087163232963547</v>
      </c>
    </row>
    <row r="81" spans="1:12" ht="13.15">
      <c r="A81" s="32"/>
      <c r="B81" s="32"/>
      <c r="C81" s="28" t="s">
        <v>33</v>
      </c>
      <c r="D81" s="28"/>
      <c r="E81" s="28"/>
      <c r="F81" s="28"/>
      <c r="G81" s="28"/>
      <c r="H81" s="28"/>
      <c r="I81" s="28"/>
      <c r="J81" s="38"/>
      <c r="K81" s="38"/>
      <c r="L81" s="21"/>
    </row>
    <row r="82" spans="1:12" ht="13.15">
      <c r="A82" s="32"/>
      <c r="B82" s="32"/>
      <c r="C82" s="28" t="s">
        <v>42</v>
      </c>
      <c r="D82" s="28"/>
      <c r="E82" s="28"/>
      <c r="F82" s="28"/>
      <c r="G82" s="28"/>
      <c r="H82" s="28"/>
      <c r="I82" s="28"/>
      <c r="J82" s="38">
        <f>300+15.5</f>
        <v>315.5</v>
      </c>
      <c r="K82" s="38">
        <f>300</f>
        <v>300</v>
      </c>
      <c r="L82" s="21">
        <f t="shared" si="3"/>
        <v>95.087163232963547</v>
      </c>
    </row>
    <row r="83" spans="1:12" ht="13.15">
      <c r="A83" s="32"/>
      <c r="B83" s="32"/>
      <c r="C83" s="28" t="s">
        <v>43</v>
      </c>
      <c r="D83" s="28"/>
      <c r="E83" s="28"/>
      <c r="F83" s="28"/>
      <c r="G83" s="28"/>
      <c r="H83" s="28"/>
      <c r="I83" s="28"/>
      <c r="J83" s="28"/>
      <c r="K83" s="28"/>
      <c r="L83" s="21">
        <v>0</v>
      </c>
    </row>
    <row r="84" spans="1:12" ht="13.15">
      <c r="A84" s="32"/>
      <c r="B84" s="32"/>
      <c r="C84" s="28" t="s">
        <v>34</v>
      </c>
      <c r="D84" s="28"/>
      <c r="E84" s="28"/>
      <c r="F84" s="28"/>
      <c r="G84" s="28"/>
      <c r="H84" s="28"/>
      <c r="I84" s="28"/>
      <c r="J84" s="28">
        <v>0</v>
      </c>
      <c r="K84" s="28">
        <v>0</v>
      </c>
      <c r="L84" s="21">
        <v>0</v>
      </c>
    </row>
    <row r="85" spans="1:12" ht="13.15">
      <c r="A85" s="32"/>
      <c r="B85" s="32"/>
      <c r="C85" s="28" t="s">
        <v>37</v>
      </c>
      <c r="D85" s="28"/>
      <c r="E85" s="28"/>
      <c r="F85" s="28"/>
      <c r="G85" s="28"/>
      <c r="H85" s="28"/>
      <c r="I85" s="28"/>
      <c r="J85" s="28">
        <v>0</v>
      </c>
      <c r="K85" s="28">
        <v>0</v>
      </c>
      <c r="L85" s="21">
        <v>0</v>
      </c>
    </row>
    <row r="86" spans="1:12" ht="12.05" customHeight="1">
      <c r="A86" s="32" t="s">
        <v>24</v>
      </c>
      <c r="B86" s="32" t="s">
        <v>44</v>
      </c>
      <c r="C86" s="28" t="s">
        <v>32</v>
      </c>
      <c r="D86" s="28"/>
      <c r="E86" s="28"/>
      <c r="F86" s="28"/>
      <c r="G86" s="28"/>
      <c r="H86" s="28"/>
      <c r="I86" s="28"/>
      <c r="J86" s="38">
        <f>SUM(J88:J91)</f>
        <v>1064.2</v>
      </c>
      <c r="K86" s="38">
        <f>SUM(K88:K91)</f>
        <v>1064.2</v>
      </c>
      <c r="L86" s="21">
        <f t="shared" si="3"/>
        <v>100</v>
      </c>
    </row>
    <row r="87" spans="1:12" ht="13.15">
      <c r="A87" s="32"/>
      <c r="B87" s="32"/>
      <c r="C87" s="28" t="s">
        <v>33</v>
      </c>
      <c r="D87" s="28"/>
      <c r="E87" s="28"/>
      <c r="F87" s="28"/>
      <c r="G87" s="28"/>
      <c r="H87" s="28"/>
      <c r="I87" s="28"/>
      <c r="J87" s="38"/>
      <c r="K87" s="38"/>
      <c r="L87" s="21"/>
    </row>
    <row r="88" spans="1:12" ht="13.15">
      <c r="A88" s="32"/>
      <c r="B88" s="32"/>
      <c r="C88" s="28" t="s">
        <v>42</v>
      </c>
      <c r="D88" s="28"/>
      <c r="E88" s="28"/>
      <c r="F88" s="28"/>
      <c r="G88" s="28"/>
      <c r="H88" s="28"/>
      <c r="I88" s="28"/>
      <c r="J88" s="38">
        <v>186.3</v>
      </c>
      <c r="K88" s="38">
        <v>186.3</v>
      </c>
      <c r="L88" s="21">
        <f t="shared" si="3"/>
        <v>100</v>
      </c>
    </row>
    <row r="89" spans="1:12" ht="13.15">
      <c r="A89" s="32"/>
      <c r="B89" s="32"/>
      <c r="C89" s="28" t="s">
        <v>43</v>
      </c>
      <c r="D89" s="28"/>
      <c r="E89" s="28"/>
      <c r="F89" s="28"/>
      <c r="G89" s="28"/>
      <c r="H89" s="28"/>
      <c r="I89" s="28"/>
      <c r="J89" s="38">
        <v>239.4</v>
      </c>
      <c r="K89" s="38">
        <v>239.4</v>
      </c>
      <c r="L89" s="21">
        <f t="shared" si="3"/>
        <v>100</v>
      </c>
    </row>
    <row r="90" spans="1:12" ht="13.15">
      <c r="A90" s="32"/>
      <c r="B90" s="32"/>
      <c r="C90" s="28" t="s">
        <v>34</v>
      </c>
      <c r="D90" s="28"/>
      <c r="E90" s="28"/>
      <c r="F90" s="28"/>
      <c r="G90" s="28"/>
      <c r="H90" s="28"/>
      <c r="I90" s="28"/>
      <c r="J90" s="38">
        <v>638.5</v>
      </c>
      <c r="K90" s="38">
        <v>638.5</v>
      </c>
      <c r="L90" s="21">
        <f t="shared" si="3"/>
        <v>100</v>
      </c>
    </row>
    <row r="91" spans="1:12" ht="13.15">
      <c r="A91" s="32"/>
      <c r="B91" s="32"/>
      <c r="C91" s="28" t="s">
        <v>37</v>
      </c>
      <c r="D91" s="28"/>
      <c r="E91" s="28"/>
      <c r="F91" s="28"/>
      <c r="G91" s="28"/>
      <c r="H91" s="28"/>
      <c r="I91" s="28"/>
      <c r="J91" s="36"/>
      <c r="K91" s="38"/>
      <c r="L91" s="21">
        <v>0</v>
      </c>
    </row>
    <row r="92" spans="1:12" ht="13.15">
      <c r="A92" s="44" t="s">
        <v>12</v>
      </c>
      <c r="B92" s="45" t="s">
        <v>74</v>
      </c>
      <c r="C92" s="17" t="s">
        <v>32</v>
      </c>
      <c r="D92" s="17"/>
      <c r="E92" s="17"/>
      <c r="F92" s="17"/>
      <c r="G92" s="17"/>
      <c r="H92" s="17"/>
      <c r="I92" s="17"/>
      <c r="J92" s="37">
        <f>+J94+J95+J96+J97</f>
        <v>61426.200000000004</v>
      </c>
      <c r="K92" s="37">
        <f>+K94+K95+K96+K97</f>
        <v>58801.80000000001</v>
      </c>
      <c r="L92" s="21">
        <f t="shared" si="3"/>
        <v>95.727555994022111</v>
      </c>
    </row>
    <row r="93" spans="1:12" ht="13.15">
      <c r="A93" s="44"/>
      <c r="B93" s="45"/>
      <c r="C93" s="17" t="s">
        <v>33</v>
      </c>
      <c r="D93" s="17"/>
      <c r="E93" s="17"/>
      <c r="F93" s="17"/>
      <c r="G93" s="17"/>
      <c r="H93" s="17"/>
      <c r="I93" s="17"/>
      <c r="J93" s="46"/>
      <c r="K93" s="46"/>
      <c r="L93" s="21"/>
    </row>
    <row r="94" spans="1:12" ht="13.15">
      <c r="A94" s="44"/>
      <c r="B94" s="45"/>
      <c r="C94" s="17" t="s">
        <v>42</v>
      </c>
      <c r="D94" s="17"/>
      <c r="E94" s="17"/>
      <c r="F94" s="17"/>
      <c r="G94" s="17"/>
      <c r="H94" s="17"/>
      <c r="I94" s="17"/>
      <c r="J94" s="37">
        <f t="shared" ref="J94:K97" si="4">+J100+J106+J112+J118</f>
        <v>55561.3</v>
      </c>
      <c r="K94" s="37">
        <f t="shared" si="4"/>
        <v>55050.30000000001</v>
      </c>
      <c r="L94" s="21">
        <f t="shared" si="3"/>
        <v>99.080295097486939</v>
      </c>
    </row>
    <row r="95" spans="1:12" ht="13.15">
      <c r="A95" s="44"/>
      <c r="B95" s="45"/>
      <c r="C95" s="17" t="s">
        <v>43</v>
      </c>
      <c r="D95" s="17"/>
      <c r="E95" s="17"/>
      <c r="F95" s="17"/>
      <c r="G95" s="17"/>
      <c r="H95" s="17"/>
      <c r="I95" s="17"/>
      <c r="J95" s="37">
        <f t="shared" si="4"/>
        <v>0</v>
      </c>
      <c r="K95" s="37">
        <f t="shared" si="4"/>
        <v>0</v>
      </c>
      <c r="L95" s="21">
        <v>0</v>
      </c>
    </row>
    <row r="96" spans="1:12" ht="13.15">
      <c r="A96" s="44"/>
      <c r="B96" s="45"/>
      <c r="C96" s="17" t="s">
        <v>34</v>
      </c>
      <c r="D96" s="17"/>
      <c r="E96" s="17"/>
      <c r="F96" s="17"/>
      <c r="G96" s="17"/>
      <c r="H96" s="17"/>
      <c r="I96" s="17"/>
      <c r="J96" s="37">
        <f t="shared" si="4"/>
        <v>3751.5</v>
      </c>
      <c r="K96" s="37">
        <f t="shared" si="4"/>
        <v>3751.5</v>
      </c>
      <c r="L96" s="21">
        <f t="shared" si="3"/>
        <v>100</v>
      </c>
    </row>
    <row r="97" spans="1:12" ht="13.15">
      <c r="A97" s="44"/>
      <c r="B97" s="45"/>
      <c r="C97" s="17" t="s">
        <v>37</v>
      </c>
      <c r="D97" s="17"/>
      <c r="E97" s="17"/>
      <c r="F97" s="17"/>
      <c r="G97" s="17"/>
      <c r="H97" s="17"/>
      <c r="I97" s="17"/>
      <c r="J97" s="37">
        <f t="shared" si="4"/>
        <v>2113.3999999999996</v>
      </c>
      <c r="K97" s="37">
        <f t="shared" si="4"/>
        <v>0</v>
      </c>
      <c r="L97" s="21">
        <f t="shared" si="3"/>
        <v>0</v>
      </c>
    </row>
    <row r="98" spans="1:12" ht="13.15">
      <c r="A98" s="47" t="s">
        <v>45</v>
      </c>
      <c r="B98" s="47" t="s">
        <v>75</v>
      </c>
      <c r="C98" s="28" t="s">
        <v>32</v>
      </c>
      <c r="D98" s="28"/>
      <c r="E98" s="28"/>
      <c r="F98" s="28"/>
      <c r="G98" s="28"/>
      <c r="H98" s="28"/>
      <c r="I98" s="28"/>
      <c r="J98" s="38">
        <f>SUM(J100:J103)</f>
        <v>39506</v>
      </c>
      <c r="K98" s="38">
        <f>SUM(K100:K103)</f>
        <v>37049.800000000003</v>
      </c>
      <c r="L98" s="21">
        <f t="shared" si="3"/>
        <v>93.782716549384915</v>
      </c>
    </row>
    <row r="99" spans="1:12" ht="13.15">
      <c r="A99" s="47"/>
      <c r="B99" s="47"/>
      <c r="C99" s="28" t="s">
        <v>33</v>
      </c>
      <c r="D99" s="28"/>
      <c r="E99" s="28"/>
      <c r="F99" s="28"/>
      <c r="G99" s="28"/>
      <c r="H99" s="28"/>
      <c r="I99" s="28"/>
      <c r="J99" s="36"/>
      <c r="K99" s="38"/>
      <c r="L99" s="21"/>
    </row>
    <row r="100" spans="1:12" ht="13.15">
      <c r="A100" s="47"/>
      <c r="B100" s="47"/>
      <c r="C100" s="28" t="s">
        <v>42</v>
      </c>
      <c r="D100" s="28"/>
      <c r="E100" s="28"/>
      <c r="F100" s="28"/>
      <c r="G100" s="28"/>
      <c r="H100" s="28"/>
      <c r="I100" s="28"/>
      <c r="J100" s="38">
        <f>73+34433</f>
        <v>34506</v>
      </c>
      <c r="K100" s="38">
        <f>73+33976.8</f>
        <v>34049.800000000003</v>
      </c>
      <c r="L100" s="21">
        <f t="shared" si="3"/>
        <v>98.677911087926745</v>
      </c>
    </row>
    <row r="101" spans="1:12" ht="13.15">
      <c r="A101" s="47"/>
      <c r="B101" s="47"/>
      <c r="C101" s="28" t="s">
        <v>43</v>
      </c>
      <c r="D101" s="28"/>
      <c r="E101" s="28"/>
      <c r="F101" s="28"/>
      <c r="G101" s="28"/>
      <c r="H101" s="28"/>
      <c r="I101" s="28"/>
      <c r="J101" s="38"/>
      <c r="K101" s="38"/>
      <c r="L101" s="21">
        <v>0</v>
      </c>
    </row>
    <row r="102" spans="1:12" ht="13.15">
      <c r="A102" s="47"/>
      <c r="B102" s="47"/>
      <c r="C102" s="28" t="s">
        <v>34</v>
      </c>
      <c r="D102" s="28"/>
      <c r="E102" s="28"/>
      <c r="F102" s="28"/>
      <c r="G102" s="28"/>
      <c r="H102" s="28"/>
      <c r="I102" s="28"/>
      <c r="J102" s="38">
        <v>3000</v>
      </c>
      <c r="K102" s="38">
        <v>3000</v>
      </c>
      <c r="L102" s="21">
        <f t="shared" si="3"/>
        <v>100</v>
      </c>
    </row>
    <row r="103" spans="1:12" ht="13.15">
      <c r="A103" s="47"/>
      <c r="B103" s="47"/>
      <c r="C103" s="28" t="s">
        <v>37</v>
      </c>
      <c r="D103" s="28"/>
      <c r="E103" s="28"/>
      <c r="F103" s="28"/>
      <c r="G103" s="28"/>
      <c r="H103" s="28"/>
      <c r="I103" s="28"/>
      <c r="J103" s="38">
        <v>2000</v>
      </c>
      <c r="K103" s="38"/>
      <c r="L103" s="21">
        <f t="shared" si="3"/>
        <v>0</v>
      </c>
    </row>
    <row r="104" spans="1:12" ht="12.7" customHeight="1">
      <c r="A104" s="47" t="s">
        <v>22</v>
      </c>
      <c r="B104" s="47" t="s">
        <v>46</v>
      </c>
      <c r="C104" s="28" t="s">
        <v>32</v>
      </c>
      <c r="D104" s="28"/>
      <c r="E104" s="28"/>
      <c r="F104" s="28"/>
      <c r="G104" s="28"/>
      <c r="H104" s="28"/>
      <c r="I104" s="28"/>
      <c r="J104" s="38">
        <f>SUM(J106:J109)</f>
        <v>9969.6</v>
      </c>
      <c r="K104" s="38">
        <f>SUM(K106:K109)</f>
        <v>9873.9</v>
      </c>
      <c r="L104" s="21">
        <f t="shared" si="3"/>
        <v>99.040081848820407</v>
      </c>
    </row>
    <row r="105" spans="1:12" ht="12.7" customHeight="1">
      <c r="A105" s="47"/>
      <c r="B105" s="47"/>
      <c r="C105" s="28" t="s">
        <v>33</v>
      </c>
      <c r="D105" s="28"/>
      <c r="E105" s="28"/>
      <c r="F105" s="28"/>
      <c r="G105" s="28"/>
      <c r="H105" s="28"/>
      <c r="I105" s="28"/>
      <c r="J105" s="38"/>
      <c r="K105" s="38"/>
      <c r="L105" s="21"/>
    </row>
    <row r="106" spans="1:12" ht="12.7" customHeight="1">
      <c r="A106" s="47"/>
      <c r="B106" s="47"/>
      <c r="C106" s="28" t="s">
        <v>42</v>
      </c>
      <c r="D106" s="28"/>
      <c r="E106" s="28"/>
      <c r="F106" s="28"/>
      <c r="G106" s="28"/>
      <c r="H106" s="28"/>
      <c r="I106" s="28"/>
      <c r="J106" s="38">
        <f>9552.8</f>
        <v>9552.7999999999993</v>
      </c>
      <c r="K106" s="38">
        <f>9552.8</f>
        <v>9552.7999999999993</v>
      </c>
      <c r="L106" s="21">
        <f t="shared" si="3"/>
        <v>100</v>
      </c>
    </row>
    <row r="107" spans="1:12" ht="12.7" customHeight="1">
      <c r="A107" s="47"/>
      <c r="B107" s="47"/>
      <c r="C107" s="28" t="s">
        <v>43</v>
      </c>
      <c r="D107" s="28"/>
      <c r="E107" s="28"/>
      <c r="F107" s="28"/>
      <c r="G107" s="28"/>
      <c r="H107" s="28"/>
      <c r="I107" s="28"/>
      <c r="J107" s="38"/>
      <c r="K107" s="38"/>
      <c r="L107" s="21">
        <v>0</v>
      </c>
    </row>
    <row r="108" spans="1:12" ht="12.7" customHeight="1">
      <c r="A108" s="47"/>
      <c r="B108" s="47"/>
      <c r="C108" s="28" t="s">
        <v>34</v>
      </c>
      <c r="D108" s="28"/>
      <c r="E108" s="28"/>
      <c r="F108" s="28"/>
      <c r="G108" s="28"/>
      <c r="H108" s="28"/>
      <c r="I108" s="28"/>
      <c r="J108" s="38">
        <v>321.10000000000002</v>
      </c>
      <c r="K108" s="38">
        <v>321.10000000000002</v>
      </c>
      <c r="L108" s="21">
        <f t="shared" si="3"/>
        <v>100</v>
      </c>
    </row>
    <row r="109" spans="1:12" ht="12.7" customHeight="1">
      <c r="A109" s="47"/>
      <c r="B109" s="47"/>
      <c r="C109" s="28" t="s">
        <v>37</v>
      </c>
      <c r="D109" s="28"/>
      <c r="E109" s="28"/>
      <c r="F109" s="28"/>
      <c r="G109" s="28"/>
      <c r="H109" s="28"/>
      <c r="I109" s="28"/>
      <c r="J109" s="38">
        <v>95.7</v>
      </c>
      <c r="K109" s="38"/>
      <c r="L109" s="21">
        <f t="shared" si="3"/>
        <v>0</v>
      </c>
    </row>
    <row r="110" spans="1:12" ht="12.7" customHeight="1">
      <c r="A110" s="47" t="s">
        <v>24</v>
      </c>
      <c r="B110" s="47" t="s">
        <v>47</v>
      </c>
      <c r="C110" s="28" t="s">
        <v>32</v>
      </c>
      <c r="D110" s="28"/>
      <c r="E110" s="28"/>
      <c r="F110" s="28"/>
      <c r="G110" s="28"/>
      <c r="H110" s="28"/>
      <c r="I110" s="28"/>
      <c r="J110" s="38">
        <f>SUM(J112:J115)</f>
        <v>9575</v>
      </c>
      <c r="K110" s="38">
        <f>SUM(K112:K115)</f>
        <v>9549.7999999999993</v>
      </c>
      <c r="L110" s="21">
        <f t="shared" si="3"/>
        <v>99.73681462140992</v>
      </c>
    </row>
    <row r="111" spans="1:12" ht="12.7" customHeight="1">
      <c r="A111" s="47"/>
      <c r="B111" s="47"/>
      <c r="C111" s="28" t="s">
        <v>33</v>
      </c>
      <c r="D111" s="28"/>
      <c r="E111" s="28"/>
      <c r="F111" s="28"/>
      <c r="G111" s="28"/>
      <c r="H111" s="28"/>
      <c r="I111" s="28"/>
      <c r="J111" s="38"/>
      <c r="K111" s="38"/>
      <c r="L111" s="21"/>
    </row>
    <row r="112" spans="1:12" ht="12.7" customHeight="1">
      <c r="A112" s="47"/>
      <c r="B112" s="47"/>
      <c r="C112" s="28" t="s">
        <v>42</v>
      </c>
      <c r="D112" s="28"/>
      <c r="E112" s="28"/>
      <c r="F112" s="28"/>
      <c r="G112" s="28"/>
      <c r="H112" s="28"/>
      <c r="I112" s="28"/>
      <c r="J112" s="38">
        <f>2+9124.9</f>
        <v>9126.9</v>
      </c>
      <c r="K112" s="38">
        <f>2+9117.4</f>
        <v>9119.4</v>
      </c>
      <c r="L112" s="21">
        <f t="shared" si="3"/>
        <v>99.917825329520426</v>
      </c>
    </row>
    <row r="113" spans="1:12" ht="12.7" customHeight="1">
      <c r="A113" s="47"/>
      <c r="B113" s="47"/>
      <c r="C113" s="28" t="s">
        <v>43</v>
      </c>
      <c r="D113" s="28"/>
      <c r="E113" s="28"/>
      <c r="F113" s="28"/>
      <c r="G113" s="28"/>
      <c r="H113" s="28"/>
      <c r="I113" s="28"/>
      <c r="J113" s="36"/>
      <c r="K113" s="38"/>
      <c r="L113" s="21">
        <v>0</v>
      </c>
    </row>
    <row r="114" spans="1:12" ht="12.7" customHeight="1">
      <c r="A114" s="47"/>
      <c r="B114" s="47"/>
      <c r="C114" s="28" t="s">
        <v>34</v>
      </c>
      <c r="D114" s="28"/>
      <c r="E114" s="28"/>
      <c r="F114" s="28"/>
      <c r="G114" s="28"/>
      <c r="H114" s="28"/>
      <c r="I114" s="28"/>
      <c r="J114" s="38">
        <v>430.4</v>
      </c>
      <c r="K114" s="38">
        <v>430.4</v>
      </c>
      <c r="L114" s="21">
        <f t="shared" si="3"/>
        <v>100</v>
      </c>
    </row>
    <row r="115" spans="1:12" ht="13.15">
      <c r="A115" s="47"/>
      <c r="B115" s="47"/>
      <c r="C115" s="28" t="s">
        <v>37</v>
      </c>
      <c r="D115" s="28"/>
      <c r="E115" s="28"/>
      <c r="F115" s="28"/>
      <c r="G115" s="28"/>
      <c r="H115" s="28"/>
      <c r="I115" s="28"/>
      <c r="J115" s="38">
        <v>17.7</v>
      </c>
      <c r="K115" s="38"/>
      <c r="L115" s="21">
        <f t="shared" si="3"/>
        <v>0</v>
      </c>
    </row>
    <row r="116" spans="1:12" ht="13.15">
      <c r="A116" s="47" t="s">
        <v>27</v>
      </c>
      <c r="B116" s="47" t="s">
        <v>48</v>
      </c>
      <c r="C116" s="28" t="s">
        <v>32</v>
      </c>
      <c r="D116" s="28"/>
      <c r="E116" s="28"/>
      <c r="F116" s="28"/>
      <c r="G116" s="28"/>
      <c r="H116" s="28"/>
      <c r="I116" s="28"/>
      <c r="J116" s="38">
        <f>SUM(J118:J121)</f>
        <v>2375.6</v>
      </c>
      <c r="K116" s="38">
        <f>SUM(K118:K121)</f>
        <v>2328.3000000000002</v>
      </c>
      <c r="L116" s="21">
        <f t="shared" si="3"/>
        <v>98.00892406128979</v>
      </c>
    </row>
    <row r="117" spans="1:12" ht="13.15">
      <c r="A117" s="47"/>
      <c r="B117" s="47"/>
      <c r="C117" s="28" t="s">
        <v>33</v>
      </c>
      <c r="D117" s="28"/>
      <c r="E117" s="28"/>
      <c r="F117" s="28"/>
      <c r="G117" s="28"/>
      <c r="H117" s="28"/>
      <c r="I117" s="28"/>
      <c r="J117" s="38"/>
      <c r="K117" s="38"/>
      <c r="L117" s="21"/>
    </row>
    <row r="118" spans="1:12" ht="13.15">
      <c r="A118" s="47"/>
      <c r="B118" s="47"/>
      <c r="C118" s="28" t="s">
        <v>42</v>
      </c>
      <c r="D118" s="28"/>
      <c r="E118" s="28"/>
      <c r="F118" s="28"/>
      <c r="G118" s="28"/>
      <c r="H118" s="28"/>
      <c r="I118" s="28"/>
      <c r="J118" s="38">
        <v>2375.6</v>
      </c>
      <c r="K118" s="38">
        <v>2328.3000000000002</v>
      </c>
      <c r="L118" s="21">
        <f t="shared" si="3"/>
        <v>98.00892406128979</v>
      </c>
    </row>
    <row r="119" spans="1:12" ht="13.15">
      <c r="A119" s="47"/>
      <c r="B119" s="47"/>
      <c r="C119" s="28" t="s">
        <v>43</v>
      </c>
      <c r="D119" s="28"/>
      <c r="E119" s="28"/>
      <c r="F119" s="28"/>
      <c r="G119" s="28"/>
      <c r="H119" s="28"/>
      <c r="I119" s="28"/>
      <c r="J119" s="38"/>
      <c r="K119" s="38"/>
      <c r="L119" s="21">
        <v>0</v>
      </c>
    </row>
    <row r="120" spans="1:12" ht="13.15">
      <c r="A120" s="47"/>
      <c r="B120" s="47"/>
      <c r="C120" s="28" t="s">
        <v>34</v>
      </c>
      <c r="D120" s="28"/>
      <c r="E120" s="28"/>
      <c r="F120" s="28"/>
      <c r="G120" s="28"/>
      <c r="H120" s="28"/>
      <c r="I120" s="28"/>
      <c r="J120" s="38"/>
      <c r="K120" s="38"/>
      <c r="L120" s="21">
        <v>0</v>
      </c>
    </row>
    <row r="121" spans="1:12" ht="13.15">
      <c r="A121" s="47"/>
      <c r="B121" s="47"/>
      <c r="C121" s="28" t="s">
        <v>37</v>
      </c>
      <c r="D121" s="28"/>
      <c r="E121" s="28"/>
      <c r="F121" s="28"/>
      <c r="G121" s="28"/>
      <c r="H121" s="28"/>
      <c r="I121" s="28"/>
      <c r="J121" s="38"/>
      <c r="K121" s="38"/>
      <c r="L121" s="21">
        <v>0</v>
      </c>
    </row>
    <row r="122" spans="1:12" ht="13.15">
      <c r="A122" s="15" t="s">
        <v>12</v>
      </c>
      <c r="B122" s="41" t="s">
        <v>76</v>
      </c>
      <c r="C122" s="17" t="s">
        <v>32</v>
      </c>
      <c r="D122" s="17"/>
      <c r="E122" s="17"/>
      <c r="F122" s="17"/>
      <c r="G122" s="17"/>
      <c r="H122" s="17"/>
      <c r="I122" s="17"/>
      <c r="J122" s="37">
        <f>+J124+J125+J126+J127</f>
        <v>89451.5</v>
      </c>
      <c r="K122" s="37">
        <f>+K124+K125+K126+K127</f>
        <v>83404.2</v>
      </c>
      <c r="L122" s="21">
        <f t="shared" si="3"/>
        <v>93.239576753883398</v>
      </c>
    </row>
    <row r="123" spans="1:12" ht="13.15">
      <c r="A123" s="15"/>
      <c r="B123" s="41"/>
      <c r="C123" s="17" t="s">
        <v>33</v>
      </c>
      <c r="D123" s="17"/>
      <c r="E123" s="17"/>
      <c r="F123" s="17"/>
      <c r="G123" s="17"/>
      <c r="H123" s="17"/>
      <c r="I123" s="17"/>
      <c r="J123" s="22"/>
      <c r="K123" s="22"/>
      <c r="L123" s="21"/>
    </row>
    <row r="124" spans="1:12" ht="13.15">
      <c r="A124" s="15"/>
      <c r="B124" s="41"/>
      <c r="C124" s="17" t="s">
        <v>42</v>
      </c>
      <c r="D124" s="17"/>
      <c r="E124" s="17"/>
      <c r="F124" s="17"/>
      <c r="G124" s="17"/>
      <c r="H124" s="17"/>
      <c r="I124" s="17"/>
      <c r="J124" s="17">
        <f>+J130+J136+J142+J149</f>
        <v>62731.5</v>
      </c>
      <c r="K124" s="17">
        <f>+K130+K136+K142+K149</f>
        <v>62076.799999999996</v>
      </c>
      <c r="L124" s="21">
        <f t="shared" si="3"/>
        <v>98.956345695543703</v>
      </c>
    </row>
    <row r="125" spans="1:12" ht="13.15">
      <c r="A125" s="15"/>
      <c r="B125" s="41"/>
      <c r="C125" s="17" t="s">
        <v>43</v>
      </c>
      <c r="D125" s="17"/>
      <c r="E125" s="17"/>
      <c r="F125" s="17"/>
      <c r="G125" s="17"/>
      <c r="H125" s="17"/>
      <c r="I125" s="17"/>
      <c r="J125" s="17">
        <f>+J131+J137+J143+J150</f>
        <v>6.6</v>
      </c>
      <c r="K125" s="17">
        <f>+K131+K137+K143+K150</f>
        <v>6.6</v>
      </c>
      <c r="L125" s="21">
        <v>0</v>
      </c>
    </row>
    <row r="126" spans="1:12" ht="13.15">
      <c r="A126" s="15"/>
      <c r="B126" s="41"/>
      <c r="C126" s="17" t="s">
        <v>34</v>
      </c>
      <c r="D126" s="17"/>
      <c r="E126" s="17"/>
      <c r="F126" s="17"/>
      <c r="G126" s="17"/>
      <c r="H126" s="17"/>
      <c r="I126" s="17"/>
      <c r="J126" s="17">
        <f>+J132+J138+J144+J151+J148</f>
        <v>15993.599999999999</v>
      </c>
      <c r="K126" s="17">
        <f>+K132+K138+K144+K151+K148</f>
        <v>10855.3</v>
      </c>
      <c r="L126" s="21">
        <f t="shared" si="3"/>
        <v>67.872774109643856</v>
      </c>
    </row>
    <row r="127" spans="1:12" ht="13.15">
      <c r="A127" s="15"/>
      <c r="B127" s="41"/>
      <c r="C127" s="17" t="s">
        <v>37</v>
      </c>
      <c r="D127" s="17"/>
      <c r="E127" s="17"/>
      <c r="F127" s="17"/>
      <c r="G127" s="17"/>
      <c r="H127" s="17"/>
      <c r="I127" s="17"/>
      <c r="J127" s="17">
        <f>+J133+J139+J145+J152</f>
        <v>10719.8</v>
      </c>
      <c r="K127" s="17">
        <f>+K133+K139+K145+K152</f>
        <v>10465.5</v>
      </c>
      <c r="L127" s="21">
        <f t="shared" si="3"/>
        <v>97.627754249146449</v>
      </c>
    </row>
    <row r="128" spans="1:12" ht="13.15">
      <c r="A128" s="34" t="s">
        <v>20</v>
      </c>
      <c r="B128" s="34" t="s">
        <v>49</v>
      </c>
      <c r="C128" s="28" t="s">
        <v>32</v>
      </c>
      <c r="D128" s="28"/>
      <c r="E128" s="28"/>
      <c r="F128" s="28"/>
      <c r="G128" s="28"/>
      <c r="H128" s="28"/>
      <c r="I128" s="28"/>
      <c r="J128" s="28">
        <f>+J130+J131+J132+J133</f>
        <v>26807.599999999999</v>
      </c>
      <c r="K128" s="28">
        <f>+K130+K131+K132+K133</f>
        <v>21426.3</v>
      </c>
      <c r="L128" s="21">
        <f t="shared" si="3"/>
        <v>79.926214953968284</v>
      </c>
    </row>
    <row r="129" spans="1:12" ht="13.15">
      <c r="A129" s="34"/>
      <c r="B129" s="34"/>
      <c r="C129" s="28" t="s">
        <v>33</v>
      </c>
      <c r="D129" s="28"/>
      <c r="E129" s="28"/>
      <c r="F129" s="28"/>
      <c r="G129" s="28"/>
      <c r="H129" s="28"/>
      <c r="I129" s="28"/>
      <c r="J129" s="28"/>
      <c r="K129" s="28"/>
      <c r="L129" s="21"/>
    </row>
    <row r="130" spans="1:12" ht="13.15">
      <c r="A130" s="34"/>
      <c r="B130" s="34"/>
      <c r="C130" s="28" t="s">
        <v>42</v>
      </c>
      <c r="D130" s="28"/>
      <c r="E130" s="28"/>
      <c r="F130" s="28"/>
      <c r="G130" s="28"/>
      <c r="H130" s="28"/>
      <c r="I130" s="28"/>
      <c r="J130" s="28">
        <f>1780.8+15574.7</f>
        <v>17355.5</v>
      </c>
      <c r="K130" s="28">
        <f>1780.8+15325.2</f>
        <v>17106</v>
      </c>
      <c r="L130" s="21">
        <f t="shared" si="3"/>
        <v>98.562415372648431</v>
      </c>
    </row>
    <row r="131" spans="1:12" ht="13.15">
      <c r="A131" s="34"/>
      <c r="B131" s="34"/>
      <c r="C131" s="28" t="s">
        <v>43</v>
      </c>
      <c r="D131" s="28"/>
      <c r="E131" s="28"/>
      <c r="F131" s="28"/>
      <c r="G131" s="28"/>
      <c r="H131" s="28"/>
      <c r="I131" s="28"/>
      <c r="J131" s="28">
        <v>6.6</v>
      </c>
      <c r="K131" s="28">
        <v>6.6</v>
      </c>
      <c r="L131" s="21">
        <f t="shared" si="3"/>
        <v>100</v>
      </c>
    </row>
    <row r="132" spans="1:12" ht="13.15">
      <c r="A132" s="34"/>
      <c r="B132" s="34"/>
      <c r="C132" s="28" t="s">
        <v>34</v>
      </c>
      <c r="D132" s="28"/>
      <c r="E132" s="28"/>
      <c r="F132" s="28"/>
      <c r="G132" s="28"/>
      <c r="H132" s="28"/>
      <c r="I132" s="28"/>
      <c r="J132" s="28">
        <v>9330.1</v>
      </c>
      <c r="K132" s="28">
        <v>4198.3</v>
      </c>
      <c r="L132" s="21">
        <f t="shared" si="3"/>
        <v>44.997374090309854</v>
      </c>
    </row>
    <row r="133" spans="1:12" ht="13.15">
      <c r="A133" s="34"/>
      <c r="B133" s="34"/>
      <c r="C133" s="28" t="s">
        <v>37</v>
      </c>
      <c r="D133" s="28"/>
      <c r="E133" s="28"/>
      <c r="F133" s="28"/>
      <c r="G133" s="28"/>
      <c r="H133" s="28"/>
      <c r="I133" s="28"/>
      <c r="J133" s="28">
        <v>115.4</v>
      </c>
      <c r="K133" s="28">
        <v>115.4</v>
      </c>
      <c r="L133" s="21">
        <f t="shared" si="3"/>
        <v>100</v>
      </c>
    </row>
    <row r="134" spans="1:12" ht="13.15">
      <c r="A134" s="34" t="s">
        <v>22</v>
      </c>
      <c r="B134" s="34" t="s">
        <v>50</v>
      </c>
      <c r="C134" s="28" t="s">
        <v>32</v>
      </c>
      <c r="D134" s="28"/>
      <c r="E134" s="28"/>
      <c r="F134" s="28"/>
      <c r="G134" s="28"/>
      <c r="H134" s="28"/>
      <c r="I134" s="28"/>
      <c r="J134" s="28">
        <f>+J136+J137+J138+J139</f>
        <v>31379.1</v>
      </c>
      <c r="K134" s="28">
        <f>+K136+K137+K138+K139</f>
        <v>30943.3</v>
      </c>
      <c r="L134" s="21">
        <f t="shared" si="3"/>
        <v>98.611177503497544</v>
      </c>
    </row>
    <row r="135" spans="1:12" ht="13.15">
      <c r="A135" s="34"/>
      <c r="B135" s="34"/>
      <c r="C135" s="28" t="s">
        <v>33</v>
      </c>
      <c r="D135" s="28"/>
      <c r="E135" s="28"/>
      <c r="F135" s="28"/>
      <c r="G135" s="28"/>
      <c r="H135" s="28"/>
      <c r="I135" s="28"/>
      <c r="J135" s="28"/>
      <c r="K135" s="28"/>
      <c r="L135" s="21"/>
    </row>
    <row r="136" spans="1:12" ht="13.15">
      <c r="A136" s="34"/>
      <c r="B136" s="34"/>
      <c r="C136" s="28" t="s">
        <v>42</v>
      </c>
      <c r="D136" s="28"/>
      <c r="E136" s="28"/>
      <c r="F136" s="28"/>
      <c r="G136" s="28"/>
      <c r="H136" s="28"/>
      <c r="I136" s="28"/>
      <c r="J136" s="28">
        <f>5.1+18764.2</f>
        <v>18769.3</v>
      </c>
      <c r="K136" s="28">
        <f>5.1+18580.6</f>
        <v>18585.699999999997</v>
      </c>
      <c r="L136" s="21">
        <f t="shared" si="3"/>
        <v>99.021806886777867</v>
      </c>
    </row>
    <row r="137" spans="1:12" ht="13.15">
      <c r="A137" s="34"/>
      <c r="B137" s="34"/>
      <c r="C137" s="28" t="s">
        <v>43</v>
      </c>
      <c r="D137" s="28"/>
      <c r="E137" s="28"/>
      <c r="F137" s="28"/>
      <c r="G137" s="28"/>
      <c r="H137" s="28"/>
      <c r="I137" s="28"/>
      <c r="J137" s="28"/>
      <c r="K137" s="28"/>
      <c r="L137" s="21">
        <v>0</v>
      </c>
    </row>
    <row r="138" spans="1:12" ht="13.15">
      <c r="A138" s="34"/>
      <c r="B138" s="34"/>
      <c r="C138" s="28" t="s">
        <v>34</v>
      </c>
      <c r="D138" s="28"/>
      <c r="E138" s="28"/>
      <c r="F138" s="28"/>
      <c r="G138" s="28"/>
      <c r="H138" s="28"/>
      <c r="I138" s="28"/>
      <c r="J138" s="28">
        <v>3230.4</v>
      </c>
      <c r="K138" s="28">
        <v>3230.4</v>
      </c>
      <c r="L138" s="21">
        <f t="shared" si="3"/>
        <v>100</v>
      </c>
    </row>
    <row r="139" spans="1:12" ht="13.15">
      <c r="A139" s="34"/>
      <c r="B139" s="34"/>
      <c r="C139" s="28" t="s">
        <v>37</v>
      </c>
      <c r="D139" s="28"/>
      <c r="E139" s="28"/>
      <c r="F139" s="28"/>
      <c r="G139" s="28"/>
      <c r="H139" s="28"/>
      <c r="I139" s="28"/>
      <c r="J139" s="28">
        <v>9379.4</v>
      </c>
      <c r="K139" s="28">
        <v>9127.2000000000007</v>
      </c>
      <c r="L139" s="21">
        <f t="shared" si="3"/>
        <v>97.311128643623263</v>
      </c>
    </row>
    <row r="140" spans="1:12" ht="13.15">
      <c r="A140" s="34" t="s">
        <v>24</v>
      </c>
      <c r="B140" s="32" t="s">
        <v>51</v>
      </c>
      <c r="C140" s="28" t="s">
        <v>32</v>
      </c>
      <c r="D140" s="28"/>
      <c r="E140" s="28"/>
      <c r="F140" s="28"/>
      <c r="G140" s="28"/>
      <c r="H140" s="28"/>
      <c r="I140" s="28"/>
      <c r="J140" s="38">
        <f>+J142+J143+J144+J145</f>
        <v>31059</v>
      </c>
      <c r="K140" s="28">
        <f>+K142+K143+K144+K145</f>
        <v>30835.3</v>
      </c>
      <c r="L140" s="21">
        <f t="shared" si="3"/>
        <v>99.279757880163558</v>
      </c>
    </row>
    <row r="141" spans="1:12" ht="13.15">
      <c r="A141" s="34"/>
      <c r="B141" s="32"/>
      <c r="C141" s="28" t="s">
        <v>33</v>
      </c>
      <c r="D141" s="28"/>
      <c r="E141" s="28"/>
      <c r="F141" s="28"/>
      <c r="G141" s="28"/>
      <c r="H141" s="28"/>
      <c r="I141" s="28"/>
      <c r="J141" s="28"/>
      <c r="K141" s="28"/>
      <c r="L141" s="21"/>
    </row>
    <row r="142" spans="1:12" ht="13.15">
      <c r="A142" s="34"/>
      <c r="B142" s="32"/>
      <c r="C142" s="28" t="s">
        <v>42</v>
      </c>
      <c r="D142" s="28"/>
      <c r="E142" s="28"/>
      <c r="F142" s="28"/>
      <c r="G142" s="28"/>
      <c r="H142" s="28"/>
      <c r="I142" s="28"/>
      <c r="J142" s="28">
        <f>21445.4+5159.2+2.1</f>
        <v>26606.7</v>
      </c>
      <c r="K142" s="28">
        <f>21274.2+5108.9+2</f>
        <v>26385.1</v>
      </c>
      <c r="L142" s="21">
        <f t="shared" si="3"/>
        <v>99.167127077014428</v>
      </c>
    </row>
    <row r="143" spans="1:12" ht="13.15">
      <c r="A143" s="34"/>
      <c r="B143" s="32"/>
      <c r="C143" s="28" t="s">
        <v>43</v>
      </c>
      <c r="D143" s="28"/>
      <c r="E143" s="28"/>
      <c r="F143" s="28"/>
      <c r="G143" s="28"/>
      <c r="H143" s="28"/>
      <c r="I143" s="28"/>
      <c r="J143" s="28"/>
      <c r="K143" s="28"/>
      <c r="L143" s="21">
        <v>0</v>
      </c>
    </row>
    <row r="144" spans="1:12" ht="13.15">
      <c r="A144" s="34"/>
      <c r="B144" s="32"/>
      <c r="C144" s="28" t="s">
        <v>34</v>
      </c>
      <c r="D144" s="28"/>
      <c r="E144" s="28"/>
      <c r="F144" s="28"/>
      <c r="G144" s="28"/>
      <c r="H144" s="28"/>
      <c r="I144" s="28"/>
      <c r="J144" s="28">
        <v>3227.3</v>
      </c>
      <c r="K144" s="28">
        <v>3227.3</v>
      </c>
      <c r="L144" s="21">
        <f t="shared" ref="L144:L213" si="5">+K144/J144*100</f>
        <v>100</v>
      </c>
    </row>
    <row r="145" spans="1:12" ht="13.15">
      <c r="A145" s="34"/>
      <c r="B145" s="32"/>
      <c r="C145" s="28" t="s">
        <v>37</v>
      </c>
      <c r="D145" s="28"/>
      <c r="E145" s="28"/>
      <c r="F145" s="28"/>
      <c r="G145" s="28"/>
      <c r="H145" s="28"/>
      <c r="I145" s="28"/>
      <c r="J145" s="38">
        <v>1225</v>
      </c>
      <c r="K145" s="28">
        <v>1222.9000000000001</v>
      </c>
      <c r="L145" s="21">
        <f t="shared" si="5"/>
        <v>99.828571428571436</v>
      </c>
    </row>
    <row r="146" spans="1:12" ht="13.15">
      <c r="A146" s="34" t="s">
        <v>27</v>
      </c>
      <c r="B146" s="32" t="s">
        <v>52</v>
      </c>
      <c r="C146" s="28" t="s">
        <v>32</v>
      </c>
      <c r="D146" s="28"/>
      <c r="E146" s="28"/>
      <c r="F146" s="28"/>
      <c r="G146" s="28"/>
      <c r="H146" s="28"/>
      <c r="I146" s="28"/>
      <c r="J146" s="28">
        <f>+J149+J150+J151+J152+J148</f>
        <v>205.8</v>
      </c>
      <c r="K146" s="28">
        <f>+K149+K150+K151+K152+K148</f>
        <v>199.3</v>
      </c>
      <c r="L146" s="21">
        <f t="shared" si="5"/>
        <v>96.841593780369294</v>
      </c>
    </row>
    <row r="147" spans="1:12" ht="13.15">
      <c r="A147" s="34"/>
      <c r="B147" s="32"/>
      <c r="C147" s="28" t="s">
        <v>33</v>
      </c>
      <c r="D147" s="28"/>
      <c r="E147" s="28"/>
      <c r="F147" s="28"/>
      <c r="G147" s="28"/>
      <c r="H147" s="28"/>
      <c r="I147" s="28"/>
      <c r="J147" s="28"/>
      <c r="K147" s="28"/>
      <c r="L147" s="21"/>
    </row>
    <row r="148" spans="1:12" ht="13.15">
      <c r="A148" s="34"/>
      <c r="B148" s="32"/>
      <c r="C148" s="28" t="s">
        <v>34</v>
      </c>
      <c r="D148" s="28"/>
      <c r="E148" s="28"/>
      <c r="F148" s="28"/>
      <c r="G148" s="28"/>
      <c r="H148" s="28"/>
      <c r="I148" s="28"/>
      <c r="J148" s="28">
        <v>205.8</v>
      </c>
      <c r="K148" s="28">
        <v>199.3</v>
      </c>
      <c r="L148" s="21">
        <f t="shared" si="5"/>
        <v>96.841593780369294</v>
      </c>
    </row>
    <row r="149" spans="1:12" ht="13.15">
      <c r="A149" s="34"/>
      <c r="B149" s="32"/>
      <c r="C149" s="28" t="s">
        <v>42</v>
      </c>
      <c r="D149" s="28"/>
      <c r="E149" s="28"/>
      <c r="F149" s="28"/>
      <c r="G149" s="28"/>
      <c r="H149" s="28"/>
      <c r="I149" s="28"/>
      <c r="J149" s="28"/>
      <c r="K149" s="28"/>
      <c r="L149" s="21">
        <v>0</v>
      </c>
    </row>
    <row r="150" spans="1:12" ht="13.15">
      <c r="A150" s="34"/>
      <c r="B150" s="32"/>
      <c r="C150" s="28" t="s">
        <v>43</v>
      </c>
      <c r="D150" s="28"/>
      <c r="E150" s="28"/>
      <c r="F150" s="28"/>
      <c r="G150" s="28"/>
      <c r="H150" s="28"/>
      <c r="I150" s="28"/>
      <c r="J150" s="28"/>
      <c r="K150" s="28"/>
      <c r="L150" s="21">
        <v>0</v>
      </c>
    </row>
    <row r="151" spans="1:12" ht="13.15">
      <c r="A151" s="34"/>
      <c r="B151" s="32"/>
      <c r="C151" s="28" t="s">
        <v>34</v>
      </c>
      <c r="D151" s="28"/>
      <c r="E151" s="28"/>
      <c r="F151" s="28"/>
      <c r="G151" s="28"/>
      <c r="H151" s="28"/>
      <c r="I151" s="28"/>
      <c r="J151" s="28"/>
      <c r="K151" s="28"/>
      <c r="L151" s="21">
        <v>0</v>
      </c>
    </row>
    <row r="152" spans="1:12" ht="13.15">
      <c r="A152" s="34"/>
      <c r="B152" s="32"/>
      <c r="C152" s="28" t="s">
        <v>37</v>
      </c>
      <c r="D152" s="28"/>
      <c r="E152" s="28"/>
      <c r="F152" s="28"/>
      <c r="G152" s="28"/>
      <c r="H152" s="28"/>
      <c r="I152" s="28"/>
      <c r="J152" s="28">
        <v>0</v>
      </c>
      <c r="K152" s="28">
        <v>0</v>
      </c>
      <c r="L152" s="21">
        <v>0</v>
      </c>
    </row>
    <row r="153" spans="1:12" ht="13.15">
      <c r="A153" s="2" t="s">
        <v>12</v>
      </c>
      <c r="B153" s="48" t="s">
        <v>53</v>
      </c>
      <c r="C153" s="17" t="s">
        <v>32</v>
      </c>
      <c r="D153" s="49"/>
      <c r="E153" s="49"/>
      <c r="F153" s="49"/>
      <c r="G153" s="49"/>
      <c r="H153" s="49"/>
      <c r="I153" s="49"/>
      <c r="J153" s="50">
        <f>SUM(J155:J158)</f>
        <v>70195</v>
      </c>
      <c r="K153" s="50">
        <f>SUM(K155:K158)</f>
        <v>58170.7</v>
      </c>
      <c r="L153" s="21">
        <f t="shared" si="5"/>
        <v>82.870147446399315</v>
      </c>
    </row>
    <row r="154" spans="1:12" ht="13.15">
      <c r="A154" s="2"/>
      <c r="B154" s="48"/>
      <c r="C154" s="17" t="s">
        <v>33</v>
      </c>
      <c r="D154" s="22"/>
      <c r="E154" s="22"/>
      <c r="F154" s="22"/>
      <c r="G154" s="22"/>
      <c r="H154" s="22"/>
      <c r="I154" s="22"/>
      <c r="J154" s="22"/>
      <c r="K154" s="22"/>
      <c r="L154" s="21"/>
    </row>
    <row r="155" spans="1:12" ht="13.15">
      <c r="A155" s="2"/>
      <c r="B155" s="48"/>
      <c r="C155" s="17" t="s">
        <v>42</v>
      </c>
      <c r="D155" s="22"/>
      <c r="E155" s="22"/>
      <c r="F155" s="22"/>
      <c r="G155" s="22"/>
      <c r="H155" s="22"/>
      <c r="I155" s="22"/>
      <c r="J155" s="50">
        <f>+J161+J167+J173+J179</f>
        <v>32209.200000000001</v>
      </c>
      <c r="K155" s="50">
        <f>+K161+K167+K173+K179</f>
        <v>31643</v>
      </c>
      <c r="L155" s="21">
        <f t="shared" si="5"/>
        <v>98.242117159072563</v>
      </c>
    </row>
    <row r="156" spans="1:12" ht="13.15">
      <c r="A156" s="2"/>
      <c r="B156" s="48"/>
      <c r="C156" s="17" t="s">
        <v>43</v>
      </c>
      <c r="D156" s="23"/>
      <c r="E156" s="23"/>
      <c r="F156" s="23"/>
      <c r="G156" s="23"/>
      <c r="H156" s="23"/>
      <c r="I156" s="23"/>
      <c r="J156" s="23">
        <f>J162+J168+J174+J180</f>
        <v>0</v>
      </c>
      <c r="K156" s="23">
        <f>K162+K168+K174+K180</f>
        <v>0</v>
      </c>
      <c r="L156" s="21">
        <v>0</v>
      </c>
    </row>
    <row r="157" spans="1:12" ht="13.15">
      <c r="A157" s="2"/>
      <c r="B157" s="48"/>
      <c r="C157" s="17" t="s">
        <v>34</v>
      </c>
      <c r="D157" s="23"/>
      <c r="E157" s="23"/>
      <c r="F157" s="23"/>
      <c r="G157" s="23"/>
      <c r="H157" s="23"/>
      <c r="I157" s="23"/>
      <c r="J157" s="51">
        <f>J163+J169+J175+J181</f>
        <v>37985.800000000003</v>
      </c>
      <c r="K157" s="51">
        <f>K163+K169+K175+K181</f>
        <v>26527.7</v>
      </c>
      <c r="L157" s="21">
        <f t="shared" si="5"/>
        <v>69.835833390372187</v>
      </c>
    </row>
    <row r="158" spans="1:12" ht="13.15">
      <c r="A158" s="2"/>
      <c r="B158" s="48"/>
      <c r="C158" s="17" t="s">
        <v>37</v>
      </c>
      <c r="D158" s="22"/>
      <c r="E158" s="22"/>
      <c r="F158" s="22"/>
      <c r="G158" s="22"/>
      <c r="H158" s="22"/>
      <c r="I158" s="22"/>
      <c r="J158" s="50">
        <f>+J164+J170+J176+J182</f>
        <v>0</v>
      </c>
      <c r="K158" s="50">
        <f>+K164+K170+K176+K182</f>
        <v>0</v>
      </c>
      <c r="L158" s="21">
        <v>0</v>
      </c>
    </row>
    <row r="159" spans="1:12" ht="13.15">
      <c r="A159" s="52" t="s">
        <v>20</v>
      </c>
      <c r="B159" s="53" t="s">
        <v>77</v>
      </c>
      <c r="C159" s="28" t="s">
        <v>32</v>
      </c>
      <c r="D159" s="54"/>
      <c r="E159" s="54"/>
      <c r="F159" s="54"/>
      <c r="G159" s="54"/>
      <c r="H159" s="54"/>
      <c r="I159" s="54"/>
      <c r="J159" s="55">
        <f>SUM(J161:J164)</f>
        <v>462.8</v>
      </c>
      <c r="K159" s="55">
        <f>SUM(K161:K164)</f>
        <v>462.7</v>
      </c>
      <c r="L159" s="21">
        <f t="shared" si="5"/>
        <v>99.978392394122721</v>
      </c>
    </row>
    <row r="160" spans="1:12" ht="13.15">
      <c r="A160" s="52"/>
      <c r="B160" s="53"/>
      <c r="C160" s="28" t="s">
        <v>33</v>
      </c>
      <c r="D160" s="13"/>
      <c r="E160" s="13"/>
      <c r="F160" s="13"/>
      <c r="G160" s="13"/>
      <c r="H160" s="13"/>
      <c r="I160" s="13"/>
      <c r="J160" s="13"/>
      <c r="K160" s="13"/>
      <c r="L160" s="21"/>
    </row>
    <row r="161" spans="1:12" ht="13.15">
      <c r="A161" s="52"/>
      <c r="B161" s="53"/>
      <c r="C161" s="28" t="s">
        <v>42</v>
      </c>
      <c r="D161" s="13"/>
      <c r="E161" s="13"/>
      <c r="F161" s="13"/>
      <c r="G161" s="13"/>
      <c r="H161" s="13"/>
      <c r="I161" s="13"/>
      <c r="J161" s="13">
        <v>462.8</v>
      </c>
      <c r="K161" s="13">
        <v>462.7</v>
      </c>
      <c r="L161" s="21">
        <f t="shared" si="5"/>
        <v>99.978392394122721</v>
      </c>
    </row>
    <row r="162" spans="1:12" ht="13.15">
      <c r="A162" s="52"/>
      <c r="B162" s="53"/>
      <c r="C162" s="28" t="s">
        <v>43</v>
      </c>
      <c r="D162" s="56"/>
      <c r="E162" s="56"/>
      <c r="F162" s="56"/>
      <c r="G162" s="56"/>
      <c r="H162" s="56"/>
      <c r="I162" s="56"/>
      <c r="J162" s="56"/>
      <c r="K162" s="56"/>
      <c r="L162" s="21">
        <v>0</v>
      </c>
    </row>
    <row r="163" spans="1:12" ht="13.15">
      <c r="A163" s="52"/>
      <c r="B163" s="53"/>
      <c r="C163" s="28" t="s">
        <v>34</v>
      </c>
      <c r="D163" s="56"/>
      <c r="E163" s="56"/>
      <c r="F163" s="56"/>
      <c r="G163" s="56"/>
      <c r="H163" s="56"/>
      <c r="I163" s="56"/>
      <c r="J163" s="56"/>
      <c r="K163" s="56"/>
      <c r="L163" s="21">
        <v>0</v>
      </c>
    </row>
    <row r="164" spans="1:12" ht="13.15">
      <c r="A164" s="52"/>
      <c r="B164" s="53"/>
      <c r="C164" s="28" t="s">
        <v>37</v>
      </c>
      <c r="D164" s="13"/>
      <c r="E164" s="13"/>
      <c r="F164" s="13"/>
      <c r="G164" s="13"/>
      <c r="H164" s="13"/>
      <c r="I164" s="13"/>
      <c r="J164" s="13"/>
      <c r="K164" s="13"/>
      <c r="L164" s="21">
        <v>0</v>
      </c>
    </row>
    <row r="165" spans="1:12" ht="13.15">
      <c r="A165" s="52" t="s">
        <v>22</v>
      </c>
      <c r="B165" s="53" t="s">
        <v>78</v>
      </c>
      <c r="C165" s="28" t="s">
        <v>32</v>
      </c>
      <c r="D165" s="54"/>
      <c r="E165" s="54"/>
      <c r="F165" s="54"/>
      <c r="G165" s="54"/>
      <c r="H165" s="54"/>
      <c r="I165" s="54"/>
      <c r="J165" s="55">
        <f>SUM(J167:J170)</f>
        <v>18994.2</v>
      </c>
      <c r="K165" s="55">
        <f>SUM(K167:K170)</f>
        <v>18320.600000000002</v>
      </c>
      <c r="L165" s="21">
        <f t="shared" si="5"/>
        <v>96.453654273409782</v>
      </c>
    </row>
    <row r="166" spans="1:12" ht="13.15">
      <c r="A166" s="52"/>
      <c r="B166" s="53"/>
      <c r="C166" s="28" t="s">
        <v>33</v>
      </c>
      <c r="D166" s="13"/>
      <c r="E166" s="13"/>
      <c r="F166" s="13"/>
      <c r="G166" s="13"/>
      <c r="H166" s="13"/>
      <c r="I166" s="13"/>
      <c r="J166" s="13"/>
      <c r="K166" s="13"/>
      <c r="L166" s="21"/>
    </row>
    <row r="167" spans="1:12" ht="13.15">
      <c r="A167" s="52"/>
      <c r="B167" s="53"/>
      <c r="C167" s="28" t="s">
        <v>42</v>
      </c>
      <c r="D167" s="13"/>
      <c r="E167" s="13"/>
      <c r="F167" s="13"/>
      <c r="G167" s="13"/>
      <c r="H167" s="13"/>
      <c r="I167" s="13"/>
      <c r="J167" s="13">
        <f>14.2+15495.6</f>
        <v>15509.800000000001</v>
      </c>
      <c r="K167" s="13">
        <f>14.2+15289.1</f>
        <v>15303.300000000001</v>
      </c>
      <c r="L167" s="21">
        <f t="shared" si="5"/>
        <v>98.668583734155177</v>
      </c>
    </row>
    <row r="168" spans="1:12" ht="13.15">
      <c r="A168" s="52"/>
      <c r="B168" s="53"/>
      <c r="C168" s="28" t="s">
        <v>43</v>
      </c>
      <c r="D168" s="56"/>
      <c r="E168" s="56"/>
      <c r="F168" s="56"/>
      <c r="G168" s="56"/>
      <c r="H168" s="56"/>
      <c r="I168" s="56"/>
      <c r="J168" s="56"/>
      <c r="K168" s="56"/>
      <c r="L168" s="21">
        <v>0</v>
      </c>
    </row>
    <row r="169" spans="1:12" ht="13.15">
      <c r="A169" s="52"/>
      <c r="B169" s="53"/>
      <c r="C169" s="28" t="s">
        <v>34</v>
      </c>
      <c r="D169" s="56"/>
      <c r="E169" s="56"/>
      <c r="F169" s="56"/>
      <c r="G169" s="56"/>
      <c r="H169" s="56"/>
      <c r="I169" s="56"/>
      <c r="J169" s="57">
        <v>3484.4</v>
      </c>
      <c r="K169" s="57">
        <v>3017.3</v>
      </c>
      <c r="L169" s="21">
        <f t="shared" si="5"/>
        <v>86.59453564458731</v>
      </c>
    </row>
    <row r="170" spans="1:12" ht="13.15">
      <c r="A170" s="52"/>
      <c r="B170" s="53"/>
      <c r="C170" s="28" t="s">
        <v>37</v>
      </c>
      <c r="D170" s="13"/>
      <c r="E170" s="13"/>
      <c r="F170" s="13"/>
      <c r="G170" s="13"/>
      <c r="H170" s="13"/>
      <c r="I170" s="13"/>
      <c r="J170" s="13"/>
      <c r="K170" s="13"/>
      <c r="L170" s="21"/>
    </row>
    <row r="171" spans="1:12" ht="13.15">
      <c r="A171" s="52" t="s">
        <v>24</v>
      </c>
      <c r="B171" s="53" t="s">
        <v>79</v>
      </c>
      <c r="C171" s="28" t="s">
        <v>32</v>
      </c>
      <c r="D171" s="54"/>
      <c r="E171" s="54"/>
      <c r="F171" s="54"/>
      <c r="G171" s="54"/>
      <c r="H171" s="54"/>
      <c r="I171" s="54"/>
      <c r="J171" s="55">
        <f>SUM(J173:J176)</f>
        <v>25324.5</v>
      </c>
      <c r="K171" s="55">
        <f>SUM(K173:K176)</f>
        <v>24902.7</v>
      </c>
      <c r="L171" s="21">
        <f t="shared" si="5"/>
        <v>98.33441923828704</v>
      </c>
    </row>
    <row r="172" spans="1:12" ht="13.15">
      <c r="A172" s="52"/>
      <c r="B172" s="53"/>
      <c r="C172" s="28" t="s">
        <v>33</v>
      </c>
      <c r="D172" s="13"/>
      <c r="E172" s="13"/>
      <c r="F172" s="13"/>
      <c r="G172" s="13"/>
      <c r="H172" s="13"/>
      <c r="I172" s="13"/>
      <c r="J172" s="13"/>
      <c r="K172" s="13"/>
      <c r="L172" s="21"/>
    </row>
    <row r="173" spans="1:12" ht="13.15">
      <c r="A173" s="52"/>
      <c r="B173" s="53"/>
      <c r="C173" s="28" t="s">
        <v>42</v>
      </c>
      <c r="D173" s="13"/>
      <c r="E173" s="13"/>
      <c r="F173" s="13"/>
      <c r="G173" s="13"/>
      <c r="H173" s="13"/>
      <c r="I173" s="13"/>
      <c r="J173" s="13">
        <f>124.1+15917</f>
        <v>16041.1</v>
      </c>
      <c r="K173" s="55">
        <f>124.1+15557.4</f>
        <v>15681.5</v>
      </c>
      <c r="L173" s="21">
        <f t="shared" si="5"/>
        <v>97.758258473546078</v>
      </c>
    </row>
    <row r="174" spans="1:12" ht="13.15">
      <c r="A174" s="52"/>
      <c r="B174" s="53"/>
      <c r="C174" s="28" t="s">
        <v>43</v>
      </c>
      <c r="D174" s="56"/>
      <c r="E174" s="56"/>
      <c r="F174" s="56"/>
      <c r="G174" s="56"/>
      <c r="H174" s="56"/>
      <c r="I174" s="56"/>
      <c r="J174" s="56"/>
      <c r="K174" s="56"/>
      <c r="L174" s="21">
        <v>0</v>
      </c>
    </row>
    <row r="175" spans="1:12" ht="13.15">
      <c r="A175" s="52"/>
      <c r="B175" s="53"/>
      <c r="C175" s="28" t="s">
        <v>34</v>
      </c>
      <c r="D175" s="56"/>
      <c r="E175" s="56"/>
      <c r="F175" s="56"/>
      <c r="G175" s="56"/>
      <c r="H175" s="56"/>
      <c r="I175" s="56"/>
      <c r="J175" s="57">
        <v>9283.4</v>
      </c>
      <c r="K175" s="57">
        <v>9221.2000000000007</v>
      </c>
      <c r="L175" s="21">
        <f t="shared" si="5"/>
        <v>99.329986858263155</v>
      </c>
    </row>
    <row r="176" spans="1:12" ht="13.15">
      <c r="A176" s="52"/>
      <c r="B176" s="53"/>
      <c r="C176" s="28" t="s">
        <v>37</v>
      </c>
      <c r="D176" s="13"/>
      <c r="E176" s="13"/>
      <c r="F176" s="13"/>
      <c r="G176" s="13"/>
      <c r="H176" s="13"/>
      <c r="I176" s="13"/>
      <c r="J176" s="13"/>
      <c r="K176" s="13"/>
      <c r="L176" s="21">
        <v>0</v>
      </c>
    </row>
    <row r="177" spans="1:12" ht="13.15">
      <c r="A177" s="58" t="s">
        <v>27</v>
      </c>
      <c r="B177" s="58" t="s">
        <v>84</v>
      </c>
      <c r="C177" s="28" t="s">
        <v>32</v>
      </c>
      <c r="D177" s="13"/>
      <c r="E177" s="13"/>
      <c r="F177" s="13"/>
      <c r="G177" s="13"/>
      <c r="H177" s="13"/>
      <c r="I177" s="13"/>
      <c r="J177" s="55">
        <f>SUM(J179:J182)</f>
        <v>25413.5</v>
      </c>
      <c r="K177" s="55">
        <f>SUM(K179:K182)</f>
        <v>14484.7</v>
      </c>
      <c r="L177" s="21">
        <f t="shared" si="5"/>
        <v>56.99608475810102</v>
      </c>
    </row>
    <row r="178" spans="1:12" ht="13.15">
      <c r="A178" s="59"/>
      <c r="B178" s="59"/>
      <c r="C178" s="28" t="s">
        <v>33</v>
      </c>
      <c r="D178" s="13"/>
      <c r="E178" s="13"/>
      <c r="F178" s="13"/>
      <c r="G178" s="13"/>
      <c r="H178" s="13"/>
      <c r="I178" s="13"/>
      <c r="J178" s="55"/>
      <c r="K178" s="55"/>
      <c r="L178" s="21">
        <v>0</v>
      </c>
    </row>
    <row r="179" spans="1:12" ht="13.15">
      <c r="A179" s="59"/>
      <c r="B179" s="59"/>
      <c r="C179" s="28" t="s">
        <v>42</v>
      </c>
      <c r="D179" s="13"/>
      <c r="E179" s="13"/>
      <c r="F179" s="13"/>
      <c r="G179" s="13"/>
      <c r="H179" s="13"/>
      <c r="I179" s="13"/>
      <c r="J179" s="55">
        <v>195.5</v>
      </c>
      <c r="K179" s="55">
        <v>195.5</v>
      </c>
      <c r="L179" s="21">
        <f t="shared" si="5"/>
        <v>100</v>
      </c>
    </row>
    <row r="180" spans="1:12" ht="13.15">
      <c r="A180" s="59"/>
      <c r="B180" s="59"/>
      <c r="C180" s="28" t="s">
        <v>43</v>
      </c>
      <c r="D180" s="13"/>
      <c r="E180" s="13"/>
      <c r="F180" s="13"/>
      <c r="G180" s="13"/>
      <c r="H180" s="13"/>
      <c r="I180" s="13"/>
      <c r="J180" s="55"/>
      <c r="K180" s="55"/>
      <c r="L180" s="21">
        <v>0</v>
      </c>
    </row>
    <row r="181" spans="1:12" ht="13.15">
      <c r="A181" s="59"/>
      <c r="B181" s="59"/>
      <c r="C181" s="28" t="s">
        <v>34</v>
      </c>
      <c r="D181" s="13"/>
      <c r="E181" s="13"/>
      <c r="F181" s="13"/>
      <c r="G181" s="13"/>
      <c r="H181" s="13"/>
      <c r="I181" s="13"/>
      <c r="J181" s="55">
        <v>25218</v>
      </c>
      <c r="K181" s="55">
        <v>14289.2</v>
      </c>
      <c r="L181" s="21">
        <f t="shared" si="5"/>
        <v>56.662701245142365</v>
      </c>
    </row>
    <row r="182" spans="1:12" ht="13.15">
      <c r="A182" s="60"/>
      <c r="B182" s="60"/>
      <c r="C182" s="28" t="s">
        <v>37</v>
      </c>
      <c r="D182" s="13"/>
      <c r="E182" s="13"/>
      <c r="F182" s="13"/>
      <c r="G182" s="13"/>
      <c r="H182" s="13"/>
      <c r="I182" s="13"/>
      <c r="J182" s="55"/>
      <c r="K182" s="55"/>
      <c r="L182" s="21">
        <v>0</v>
      </c>
    </row>
    <row r="183" spans="1:12" ht="13.15">
      <c r="A183" s="2" t="s">
        <v>12</v>
      </c>
      <c r="B183" s="2" t="s">
        <v>81</v>
      </c>
      <c r="C183" s="17" t="s">
        <v>32</v>
      </c>
      <c r="D183" s="49"/>
      <c r="E183" s="49"/>
      <c r="F183" s="49"/>
      <c r="G183" s="49"/>
      <c r="H183" s="49"/>
      <c r="I183" s="49"/>
      <c r="J183" s="50">
        <f>SUM(J184:J188)</f>
        <v>56947.099999999991</v>
      </c>
      <c r="K183" s="50">
        <f>SUM(K184:K188)</f>
        <v>56935.099999999991</v>
      </c>
      <c r="L183" s="21">
        <f t="shared" si="5"/>
        <v>99.978927811951792</v>
      </c>
    </row>
    <row r="184" spans="1:12" ht="13.15">
      <c r="A184" s="2"/>
      <c r="B184" s="2"/>
      <c r="C184" s="17" t="s">
        <v>33</v>
      </c>
      <c r="D184" s="22"/>
      <c r="E184" s="22"/>
      <c r="F184" s="22"/>
      <c r="G184" s="22"/>
      <c r="H184" s="22"/>
      <c r="I184" s="22"/>
      <c r="J184" s="22"/>
      <c r="K184" s="22"/>
      <c r="L184" s="21"/>
    </row>
    <row r="185" spans="1:12" ht="13.15">
      <c r="A185" s="2"/>
      <c r="B185" s="2"/>
      <c r="C185" s="17" t="s">
        <v>42</v>
      </c>
      <c r="D185" s="22"/>
      <c r="E185" s="22"/>
      <c r="F185" s="22"/>
      <c r="G185" s="22"/>
      <c r="H185" s="22"/>
      <c r="I185" s="22"/>
      <c r="J185" s="22">
        <f t="shared" ref="J185:K187" si="6">+J191+J197</f>
        <v>27145.699999999997</v>
      </c>
      <c r="K185" s="22">
        <f t="shared" si="6"/>
        <v>27145.699999999997</v>
      </c>
      <c r="L185" s="21">
        <f t="shared" si="5"/>
        <v>100</v>
      </c>
    </row>
    <row r="186" spans="1:12" ht="13.15">
      <c r="A186" s="2"/>
      <c r="B186" s="2"/>
      <c r="C186" s="17" t="s">
        <v>43</v>
      </c>
      <c r="D186" s="49"/>
      <c r="E186" s="49"/>
      <c r="F186" s="49"/>
      <c r="G186" s="49"/>
      <c r="H186" s="49"/>
      <c r="I186" s="49"/>
      <c r="J186" s="49">
        <f t="shared" si="6"/>
        <v>0</v>
      </c>
      <c r="K186" s="49">
        <f t="shared" si="6"/>
        <v>0</v>
      </c>
      <c r="L186" s="21">
        <v>0</v>
      </c>
    </row>
    <row r="187" spans="1:12" ht="13.15">
      <c r="A187" s="2"/>
      <c r="B187" s="2"/>
      <c r="C187" s="17" t="s">
        <v>34</v>
      </c>
      <c r="D187" s="49"/>
      <c r="E187" s="49"/>
      <c r="F187" s="49"/>
      <c r="G187" s="49"/>
      <c r="H187" s="49"/>
      <c r="I187" s="49"/>
      <c r="J187" s="50">
        <f t="shared" si="6"/>
        <v>29801.399999999998</v>
      </c>
      <c r="K187" s="50">
        <f t="shared" si="6"/>
        <v>29789.399999999998</v>
      </c>
      <c r="L187" s="21">
        <f t="shared" si="5"/>
        <v>99.959733435341974</v>
      </c>
    </row>
    <row r="188" spans="1:12" ht="13.15">
      <c r="A188" s="2"/>
      <c r="B188" s="2"/>
      <c r="C188" s="17" t="s">
        <v>37</v>
      </c>
      <c r="D188" s="22"/>
      <c r="E188" s="22"/>
      <c r="F188" s="22"/>
      <c r="G188" s="22"/>
      <c r="H188" s="22"/>
      <c r="I188" s="22"/>
      <c r="J188" s="22"/>
      <c r="K188" s="22"/>
      <c r="L188" s="21"/>
    </row>
    <row r="189" spans="1:12" ht="13.15">
      <c r="A189" s="52" t="s">
        <v>20</v>
      </c>
      <c r="B189" s="52" t="s">
        <v>82</v>
      </c>
      <c r="C189" s="28" t="s">
        <v>32</v>
      </c>
      <c r="D189" s="54"/>
      <c r="E189" s="54"/>
      <c r="F189" s="54"/>
      <c r="G189" s="54"/>
      <c r="H189" s="54"/>
      <c r="I189" s="54"/>
      <c r="J189" s="55">
        <f>SUM(J190:J194)</f>
        <v>37340</v>
      </c>
      <c r="K189" s="55">
        <f>SUM(K190:K194)</f>
        <v>37340</v>
      </c>
      <c r="L189" s="21">
        <f t="shared" si="5"/>
        <v>100</v>
      </c>
    </row>
    <row r="190" spans="1:12" ht="13.15">
      <c r="A190" s="52"/>
      <c r="B190" s="52"/>
      <c r="C190" s="28" t="s">
        <v>33</v>
      </c>
      <c r="D190" s="13"/>
      <c r="E190" s="13"/>
      <c r="F190" s="13"/>
      <c r="G190" s="13"/>
      <c r="H190" s="13"/>
      <c r="I190" s="13"/>
      <c r="J190" s="13"/>
      <c r="K190" s="13"/>
      <c r="L190" s="21"/>
    </row>
    <row r="191" spans="1:12" ht="13.15">
      <c r="A191" s="52"/>
      <c r="B191" s="52"/>
      <c r="C191" s="28" t="s">
        <v>42</v>
      </c>
      <c r="D191" s="13"/>
      <c r="E191" s="13"/>
      <c r="F191" s="13"/>
      <c r="G191" s="13"/>
      <c r="H191" s="13"/>
      <c r="I191" s="13"/>
      <c r="J191" s="13">
        <f>1126.5+6644.9</f>
        <v>7771.4</v>
      </c>
      <c r="K191" s="13">
        <f>1126.5+6644.9</f>
        <v>7771.4</v>
      </c>
      <c r="L191" s="21">
        <f t="shared" si="5"/>
        <v>100</v>
      </c>
    </row>
    <row r="192" spans="1:12" ht="13.15">
      <c r="A192" s="52"/>
      <c r="B192" s="52"/>
      <c r="C192" s="28" t="s">
        <v>43</v>
      </c>
      <c r="D192" s="54"/>
      <c r="E192" s="54"/>
      <c r="F192" s="54"/>
      <c r="G192" s="54"/>
      <c r="H192" s="54"/>
      <c r="I192" s="54"/>
      <c r="J192" s="54"/>
      <c r="K192" s="54"/>
      <c r="L192" s="21">
        <v>0</v>
      </c>
    </row>
    <row r="193" spans="1:12" ht="13.15">
      <c r="A193" s="52"/>
      <c r="B193" s="52"/>
      <c r="C193" s="28" t="s">
        <v>34</v>
      </c>
      <c r="D193" s="54"/>
      <c r="E193" s="54"/>
      <c r="F193" s="54"/>
      <c r="G193" s="54"/>
      <c r="H193" s="54"/>
      <c r="I193" s="54"/>
      <c r="J193" s="55">
        <v>29568.6</v>
      </c>
      <c r="K193" s="55">
        <v>29568.6</v>
      </c>
      <c r="L193" s="21">
        <f t="shared" si="5"/>
        <v>100</v>
      </c>
    </row>
    <row r="194" spans="1:12" ht="13.15">
      <c r="A194" s="52"/>
      <c r="B194" s="52"/>
      <c r="C194" s="28" t="s">
        <v>37</v>
      </c>
      <c r="D194" s="13"/>
      <c r="E194" s="13"/>
      <c r="F194" s="13"/>
      <c r="G194" s="13"/>
      <c r="H194" s="13"/>
      <c r="I194" s="13"/>
      <c r="J194" s="13"/>
      <c r="K194" s="13"/>
      <c r="L194" s="21"/>
    </row>
    <row r="195" spans="1:12" ht="13.15">
      <c r="A195" s="58" t="s">
        <v>22</v>
      </c>
      <c r="B195" s="58" t="s">
        <v>54</v>
      </c>
      <c r="C195" s="28" t="s">
        <v>32</v>
      </c>
      <c r="D195" s="54"/>
      <c r="E195" s="54"/>
      <c r="F195" s="54"/>
      <c r="G195" s="54"/>
      <c r="H195" s="54"/>
      <c r="I195" s="54"/>
      <c r="J195" s="55">
        <f>SUM(J196:J200)</f>
        <v>19607.099999999999</v>
      </c>
      <c r="K195" s="55">
        <f>SUM(K196:K200)</f>
        <v>19595.099999999999</v>
      </c>
      <c r="L195" s="21">
        <f t="shared" si="5"/>
        <v>99.938797680432089</v>
      </c>
    </row>
    <row r="196" spans="1:12" ht="13.15">
      <c r="A196" s="59"/>
      <c r="B196" s="59"/>
      <c r="C196" s="28" t="s">
        <v>33</v>
      </c>
      <c r="D196" s="13"/>
      <c r="E196" s="13"/>
      <c r="F196" s="13"/>
      <c r="G196" s="13"/>
      <c r="H196" s="13"/>
      <c r="I196" s="13"/>
      <c r="J196" s="13"/>
      <c r="K196" s="13"/>
      <c r="L196" s="21"/>
    </row>
    <row r="197" spans="1:12" ht="13.15">
      <c r="A197" s="59"/>
      <c r="B197" s="59"/>
      <c r="C197" s="28" t="s">
        <v>42</v>
      </c>
      <c r="D197" s="13"/>
      <c r="E197" s="13"/>
      <c r="F197" s="13"/>
      <c r="G197" s="13"/>
      <c r="H197" s="13"/>
      <c r="I197" s="13"/>
      <c r="J197" s="13">
        <f>44.2+19330.1</f>
        <v>19374.3</v>
      </c>
      <c r="K197" s="13">
        <f>44.2+19330.1</f>
        <v>19374.3</v>
      </c>
      <c r="L197" s="21">
        <f t="shared" si="5"/>
        <v>100</v>
      </c>
    </row>
    <row r="198" spans="1:12" ht="13.15">
      <c r="A198" s="59"/>
      <c r="B198" s="59"/>
      <c r="C198" s="28" t="s">
        <v>43</v>
      </c>
      <c r="D198" s="54"/>
      <c r="E198" s="54"/>
      <c r="F198" s="54"/>
      <c r="G198" s="54"/>
      <c r="H198" s="54"/>
      <c r="I198" s="54"/>
      <c r="J198" s="54"/>
      <c r="K198" s="54"/>
      <c r="L198" s="21">
        <v>0</v>
      </c>
    </row>
    <row r="199" spans="1:12" ht="13.15">
      <c r="A199" s="59"/>
      <c r="B199" s="59"/>
      <c r="C199" s="28" t="s">
        <v>34</v>
      </c>
      <c r="D199" s="54"/>
      <c r="E199" s="54"/>
      <c r="F199" s="54"/>
      <c r="G199" s="54"/>
      <c r="H199" s="54"/>
      <c r="I199" s="54"/>
      <c r="J199" s="55">
        <v>232.8</v>
      </c>
      <c r="K199" s="55">
        <v>220.8</v>
      </c>
      <c r="L199" s="21">
        <f t="shared" si="5"/>
        <v>94.845360824742258</v>
      </c>
    </row>
    <row r="200" spans="1:12" ht="13.15">
      <c r="A200" s="59"/>
      <c r="B200" s="59"/>
      <c r="C200" s="28" t="s">
        <v>37</v>
      </c>
      <c r="D200" s="54"/>
      <c r="E200" s="54"/>
      <c r="F200" s="54"/>
      <c r="G200" s="54"/>
      <c r="H200" s="13"/>
      <c r="I200" s="13"/>
      <c r="J200" s="13"/>
      <c r="K200" s="13"/>
      <c r="L200" s="21"/>
    </row>
    <row r="201" spans="1:12" ht="13.15">
      <c r="A201" s="44" t="s">
        <v>12</v>
      </c>
      <c r="B201" s="44" t="s">
        <v>55</v>
      </c>
      <c r="C201" s="17" t="s">
        <v>32</v>
      </c>
      <c r="D201" s="17"/>
      <c r="E201" s="17"/>
      <c r="F201" s="17"/>
      <c r="G201" s="17"/>
      <c r="H201" s="17"/>
      <c r="I201" s="17"/>
      <c r="J201" s="37">
        <f>+J203+J204+J205+J206</f>
        <v>54097.500000000007</v>
      </c>
      <c r="K201" s="37">
        <f>+K203+K204+K205+K206</f>
        <v>53730.400000000001</v>
      </c>
      <c r="L201" s="21">
        <f t="shared" si="5"/>
        <v>99.32141041637783</v>
      </c>
    </row>
    <row r="202" spans="1:12" ht="13.15">
      <c r="A202" s="44"/>
      <c r="B202" s="44"/>
      <c r="C202" s="17" t="s">
        <v>33</v>
      </c>
      <c r="D202" s="17"/>
      <c r="E202" s="17"/>
      <c r="F202" s="17"/>
      <c r="G202" s="17"/>
      <c r="H202" s="17"/>
      <c r="I202" s="17"/>
      <c r="J202" s="17"/>
      <c r="K202" s="17"/>
      <c r="L202" s="21"/>
    </row>
    <row r="203" spans="1:12" ht="13.15">
      <c r="A203" s="44"/>
      <c r="B203" s="44"/>
      <c r="C203" s="17" t="s">
        <v>42</v>
      </c>
      <c r="D203" s="17"/>
      <c r="E203" s="17"/>
      <c r="F203" s="17"/>
      <c r="G203" s="17"/>
      <c r="H203" s="17"/>
      <c r="I203" s="17"/>
      <c r="J203" s="17">
        <f t="shared" ref="J203:K205" si="7">+J209+J215+J221+J227+J233</f>
        <v>649.29999999999995</v>
      </c>
      <c r="K203" s="17">
        <f t="shared" si="7"/>
        <v>649.29999999999995</v>
      </c>
      <c r="L203" s="21">
        <f t="shared" si="5"/>
        <v>100</v>
      </c>
    </row>
    <row r="204" spans="1:12" ht="13.15">
      <c r="A204" s="44"/>
      <c r="B204" s="44"/>
      <c r="C204" s="17" t="s">
        <v>43</v>
      </c>
      <c r="D204" s="17"/>
      <c r="E204" s="17"/>
      <c r="F204" s="17"/>
      <c r="G204" s="17"/>
      <c r="H204" s="17"/>
      <c r="I204" s="17"/>
      <c r="J204" s="17">
        <f t="shared" si="7"/>
        <v>0</v>
      </c>
      <c r="K204" s="17">
        <f t="shared" si="7"/>
        <v>0</v>
      </c>
      <c r="L204" s="21">
        <v>0</v>
      </c>
    </row>
    <row r="205" spans="1:12" ht="13.15">
      <c r="A205" s="44"/>
      <c r="B205" s="44"/>
      <c r="C205" s="17" t="s">
        <v>34</v>
      </c>
      <c r="D205" s="17"/>
      <c r="E205" s="17"/>
      <c r="F205" s="17"/>
      <c r="G205" s="17"/>
      <c r="H205" s="17"/>
      <c r="I205" s="17"/>
      <c r="J205" s="37">
        <f>+J211+J217+J223+J229+J235</f>
        <v>52248.200000000004</v>
      </c>
      <c r="K205" s="37">
        <f t="shared" si="7"/>
        <v>52093.1</v>
      </c>
      <c r="L205" s="21">
        <f t="shared" si="5"/>
        <v>99.703147668245023</v>
      </c>
    </row>
    <row r="206" spans="1:12" ht="13.15">
      <c r="A206" s="44"/>
      <c r="B206" s="44"/>
      <c r="C206" s="17" t="s">
        <v>37</v>
      </c>
      <c r="D206" s="17"/>
      <c r="E206" s="17"/>
      <c r="F206" s="17"/>
      <c r="G206" s="17"/>
      <c r="H206" s="17"/>
      <c r="I206" s="17"/>
      <c r="J206" s="17">
        <f>+J212+J218+J224+J230</f>
        <v>1200</v>
      </c>
      <c r="K206" s="17">
        <f>+K212+K218+K224+K230</f>
        <v>988</v>
      </c>
      <c r="L206" s="21">
        <v>0</v>
      </c>
    </row>
    <row r="207" spans="1:12" ht="13.15">
      <c r="A207" s="52" t="s">
        <v>20</v>
      </c>
      <c r="B207" s="7" t="s">
        <v>56</v>
      </c>
      <c r="C207" s="28" t="s">
        <v>32</v>
      </c>
      <c r="D207" s="28"/>
      <c r="E207" s="28"/>
      <c r="F207" s="28"/>
      <c r="G207" s="28"/>
      <c r="H207" s="28"/>
      <c r="I207" s="28"/>
      <c r="J207" s="28">
        <f>SUM(J209:J212)</f>
        <v>0</v>
      </c>
      <c r="K207" s="28">
        <f>SUM(K209:K212)</f>
        <v>0</v>
      </c>
      <c r="L207" s="21">
        <v>0</v>
      </c>
    </row>
    <row r="208" spans="1:12" ht="13.15">
      <c r="A208" s="52"/>
      <c r="B208" s="7"/>
      <c r="C208" s="28" t="s">
        <v>33</v>
      </c>
      <c r="D208" s="28"/>
      <c r="E208" s="28"/>
      <c r="F208" s="28"/>
      <c r="G208" s="28"/>
      <c r="H208" s="28"/>
      <c r="I208" s="28"/>
      <c r="J208" s="28"/>
      <c r="K208" s="28"/>
      <c r="L208" s="21"/>
    </row>
    <row r="209" spans="1:12" ht="13.15">
      <c r="A209" s="52"/>
      <c r="B209" s="7"/>
      <c r="C209" s="28" t="s">
        <v>42</v>
      </c>
      <c r="D209" s="28"/>
      <c r="E209" s="28"/>
      <c r="F209" s="28"/>
      <c r="G209" s="28"/>
      <c r="H209" s="28"/>
      <c r="I209" s="28"/>
      <c r="J209" s="28"/>
      <c r="K209" s="28"/>
      <c r="L209" s="21">
        <v>0</v>
      </c>
    </row>
    <row r="210" spans="1:12" ht="13.15">
      <c r="A210" s="52"/>
      <c r="B210" s="7"/>
      <c r="C210" s="28" t="s">
        <v>43</v>
      </c>
      <c r="D210" s="28"/>
      <c r="E210" s="28"/>
      <c r="F210" s="28"/>
      <c r="G210" s="28"/>
      <c r="H210" s="28"/>
      <c r="I210" s="28"/>
      <c r="J210" s="28"/>
      <c r="K210" s="28"/>
      <c r="L210" s="21">
        <v>0</v>
      </c>
    </row>
    <row r="211" spans="1:12" ht="13.15">
      <c r="A211" s="52"/>
      <c r="B211" s="7"/>
      <c r="C211" s="28" t="s">
        <v>34</v>
      </c>
      <c r="D211" s="28"/>
      <c r="E211" s="28"/>
      <c r="F211" s="28"/>
      <c r="G211" s="28"/>
      <c r="H211" s="28"/>
      <c r="I211" s="28"/>
      <c r="J211" s="28"/>
      <c r="K211" s="28"/>
      <c r="L211" s="21">
        <v>0</v>
      </c>
    </row>
    <row r="212" spans="1:12" ht="13.15">
      <c r="A212" s="52"/>
      <c r="B212" s="7"/>
      <c r="C212" s="28" t="s">
        <v>37</v>
      </c>
      <c r="D212" s="28"/>
      <c r="E212" s="28"/>
      <c r="F212" s="28"/>
      <c r="G212" s="28"/>
      <c r="H212" s="28"/>
      <c r="I212" s="28"/>
      <c r="J212" s="28"/>
      <c r="K212" s="28"/>
      <c r="L212" s="21">
        <v>0</v>
      </c>
    </row>
    <row r="213" spans="1:12" ht="13.15">
      <c r="A213" s="58" t="s">
        <v>22</v>
      </c>
      <c r="B213" s="7" t="s">
        <v>57</v>
      </c>
      <c r="C213" s="28" t="s">
        <v>32</v>
      </c>
      <c r="D213" s="28"/>
      <c r="E213" s="28"/>
      <c r="F213" s="28"/>
      <c r="G213" s="28"/>
      <c r="H213" s="28"/>
      <c r="I213" s="28"/>
      <c r="J213" s="28">
        <f>SUM(J215:J218)</f>
        <v>190.4</v>
      </c>
      <c r="K213" s="38">
        <f>SUM(K215:K218)</f>
        <v>190.4</v>
      </c>
      <c r="L213" s="21">
        <f t="shared" si="5"/>
        <v>100</v>
      </c>
    </row>
    <row r="214" spans="1:12" ht="13.15">
      <c r="A214" s="59"/>
      <c r="B214" s="7"/>
      <c r="C214" s="28" t="s">
        <v>33</v>
      </c>
      <c r="D214" s="28"/>
      <c r="E214" s="28"/>
      <c r="F214" s="28"/>
      <c r="G214" s="28"/>
      <c r="H214" s="28"/>
      <c r="I214" s="28"/>
      <c r="J214" s="28"/>
      <c r="K214" s="28"/>
      <c r="L214" s="21">
        <v>0</v>
      </c>
    </row>
    <row r="215" spans="1:12" ht="13.15">
      <c r="A215" s="59"/>
      <c r="B215" s="7"/>
      <c r="C215" s="28" t="s">
        <v>42</v>
      </c>
      <c r="D215" s="28"/>
      <c r="E215" s="28"/>
      <c r="F215" s="28"/>
      <c r="G215" s="28"/>
      <c r="H215" s="28"/>
      <c r="I215" s="28"/>
      <c r="J215" s="28"/>
      <c r="K215" s="28"/>
      <c r="L215" s="21">
        <v>0</v>
      </c>
    </row>
    <row r="216" spans="1:12" ht="13.15">
      <c r="A216" s="59"/>
      <c r="B216" s="7"/>
      <c r="C216" s="28" t="s">
        <v>43</v>
      </c>
      <c r="D216" s="28"/>
      <c r="E216" s="28"/>
      <c r="F216" s="28"/>
      <c r="G216" s="28"/>
      <c r="H216" s="28"/>
      <c r="I216" s="28"/>
      <c r="J216" s="28"/>
      <c r="K216" s="28"/>
      <c r="L216" s="21">
        <v>0</v>
      </c>
    </row>
    <row r="217" spans="1:12" ht="13.15">
      <c r="A217" s="59"/>
      <c r="B217" s="7"/>
      <c r="C217" s="28" t="s">
        <v>34</v>
      </c>
      <c r="D217" s="28"/>
      <c r="E217" s="28"/>
      <c r="F217" s="28"/>
      <c r="G217" s="28"/>
      <c r="H217" s="28"/>
      <c r="I217" s="28"/>
      <c r="J217" s="28">
        <v>190.4</v>
      </c>
      <c r="K217" s="38">
        <v>190.4</v>
      </c>
      <c r="L217" s="21">
        <f t="shared" ref="L217:L290" si="8">+K217/J217*100</f>
        <v>100</v>
      </c>
    </row>
    <row r="218" spans="1:12" ht="13.15">
      <c r="A218" s="59"/>
      <c r="B218" s="7"/>
      <c r="C218" s="28" t="s">
        <v>37</v>
      </c>
      <c r="D218" s="28"/>
      <c r="E218" s="28"/>
      <c r="F218" s="28"/>
      <c r="G218" s="28"/>
      <c r="H218" s="28"/>
      <c r="I218" s="28"/>
      <c r="J218" s="28"/>
      <c r="K218" s="28"/>
      <c r="L218" s="21"/>
    </row>
    <row r="219" spans="1:12" ht="13.15">
      <c r="A219" s="52" t="s">
        <v>24</v>
      </c>
      <c r="B219" s="7" t="s">
        <v>58</v>
      </c>
      <c r="C219" s="28" t="s">
        <v>32</v>
      </c>
      <c r="D219" s="28"/>
      <c r="E219" s="28"/>
      <c r="F219" s="28"/>
      <c r="G219" s="28"/>
      <c r="H219" s="28"/>
      <c r="I219" s="28"/>
      <c r="J219" s="38">
        <f>SUM(J221:J224)</f>
        <v>36807.300000000003</v>
      </c>
      <c r="K219" s="38">
        <f>SUM(K221:K224)</f>
        <v>36506.699999999997</v>
      </c>
      <c r="L219" s="21">
        <f t="shared" si="8"/>
        <v>99.183314179524146</v>
      </c>
    </row>
    <row r="220" spans="1:12" ht="13.15">
      <c r="A220" s="52"/>
      <c r="B220" s="7"/>
      <c r="C220" s="28" t="s">
        <v>33</v>
      </c>
      <c r="D220" s="28"/>
      <c r="E220" s="28"/>
      <c r="F220" s="28"/>
      <c r="G220" s="28"/>
      <c r="H220" s="28"/>
      <c r="I220" s="28"/>
      <c r="J220" s="28"/>
      <c r="K220" s="28"/>
      <c r="L220" s="21"/>
    </row>
    <row r="221" spans="1:12" ht="13.15">
      <c r="A221" s="52"/>
      <c r="B221" s="7"/>
      <c r="C221" s="28" t="s">
        <v>42</v>
      </c>
      <c r="D221" s="28"/>
      <c r="E221" s="28"/>
      <c r="F221" s="28"/>
      <c r="G221" s="28"/>
      <c r="H221" s="28"/>
      <c r="I221" s="28"/>
      <c r="J221" s="28"/>
      <c r="K221" s="28"/>
      <c r="L221" s="21">
        <v>0</v>
      </c>
    </row>
    <row r="222" spans="1:12" ht="13.15">
      <c r="A222" s="52"/>
      <c r="B222" s="7"/>
      <c r="C222" s="28" t="s">
        <v>43</v>
      </c>
      <c r="D222" s="28"/>
      <c r="E222" s="28"/>
      <c r="F222" s="28"/>
      <c r="G222" s="28"/>
      <c r="H222" s="28"/>
      <c r="I222" s="28"/>
      <c r="J222" s="28"/>
      <c r="K222" s="28"/>
      <c r="L222" s="21">
        <v>0</v>
      </c>
    </row>
    <row r="223" spans="1:12" ht="13.15">
      <c r="A223" s="52"/>
      <c r="B223" s="7"/>
      <c r="C223" s="28" t="s">
        <v>34</v>
      </c>
      <c r="D223" s="28"/>
      <c r="E223" s="28"/>
      <c r="F223" s="28"/>
      <c r="G223" s="28"/>
      <c r="H223" s="28"/>
      <c r="I223" s="28"/>
      <c r="J223" s="38">
        <v>35607.300000000003</v>
      </c>
      <c r="K223" s="38">
        <v>35518.699999999997</v>
      </c>
      <c r="L223" s="21">
        <f t="shared" si="8"/>
        <v>99.751174618687728</v>
      </c>
    </row>
    <row r="224" spans="1:12" ht="13.15">
      <c r="A224" s="52"/>
      <c r="B224" s="7"/>
      <c r="C224" s="28" t="s">
        <v>37</v>
      </c>
      <c r="D224" s="28"/>
      <c r="E224" s="28"/>
      <c r="F224" s="28"/>
      <c r="G224" s="28"/>
      <c r="H224" s="28"/>
      <c r="I224" s="28"/>
      <c r="J224" s="28">
        <v>1200</v>
      </c>
      <c r="K224" s="28">
        <v>988</v>
      </c>
      <c r="L224" s="21">
        <v>0</v>
      </c>
    </row>
    <row r="225" spans="1:12" ht="13.15">
      <c r="A225" s="58" t="s">
        <v>27</v>
      </c>
      <c r="B225" s="7" t="s">
        <v>59</v>
      </c>
      <c r="C225" s="28" t="s">
        <v>32</v>
      </c>
      <c r="D225" s="28"/>
      <c r="E225" s="28"/>
      <c r="F225" s="28"/>
      <c r="G225" s="28"/>
      <c r="H225" s="28"/>
      <c r="I225" s="28"/>
      <c r="J225" s="28">
        <f>SUM(J227:J230)</f>
        <v>0</v>
      </c>
      <c r="K225" s="28">
        <f>SUM(K227:K230)</f>
        <v>0</v>
      </c>
      <c r="L225" s="21">
        <v>0</v>
      </c>
    </row>
    <row r="226" spans="1:12" ht="13.15">
      <c r="A226" s="59"/>
      <c r="B226" s="7"/>
      <c r="C226" s="28" t="s">
        <v>33</v>
      </c>
      <c r="D226" s="28"/>
      <c r="E226" s="28"/>
      <c r="F226" s="28"/>
      <c r="G226" s="28"/>
      <c r="H226" s="28"/>
      <c r="I226" s="28"/>
      <c r="J226" s="28"/>
      <c r="K226" s="28"/>
      <c r="L226" s="21">
        <v>0</v>
      </c>
    </row>
    <row r="227" spans="1:12" ht="13.15">
      <c r="A227" s="59"/>
      <c r="B227" s="7"/>
      <c r="C227" s="28" t="s">
        <v>42</v>
      </c>
      <c r="D227" s="28"/>
      <c r="E227" s="28"/>
      <c r="F227" s="28"/>
      <c r="G227" s="28"/>
      <c r="H227" s="28"/>
      <c r="I227" s="28"/>
      <c r="J227" s="28"/>
      <c r="K227" s="28"/>
      <c r="L227" s="21">
        <v>0</v>
      </c>
    </row>
    <row r="228" spans="1:12" ht="13.15">
      <c r="A228" s="59"/>
      <c r="B228" s="7"/>
      <c r="C228" s="28" t="s">
        <v>43</v>
      </c>
      <c r="D228" s="28"/>
      <c r="E228" s="28"/>
      <c r="F228" s="28"/>
      <c r="G228" s="28"/>
      <c r="H228" s="28"/>
      <c r="I228" s="28"/>
      <c r="J228" s="28"/>
      <c r="K228" s="28"/>
      <c r="L228" s="21">
        <v>0</v>
      </c>
    </row>
    <row r="229" spans="1:12" ht="13.15">
      <c r="A229" s="59"/>
      <c r="B229" s="7"/>
      <c r="C229" s="28" t="s">
        <v>34</v>
      </c>
      <c r="D229" s="28"/>
      <c r="E229" s="28"/>
      <c r="F229" s="28"/>
      <c r="G229" s="28"/>
      <c r="H229" s="28"/>
      <c r="I229" s="28"/>
      <c r="J229" s="28"/>
      <c r="K229" s="28"/>
      <c r="L229" s="21">
        <v>0</v>
      </c>
    </row>
    <row r="230" spans="1:12" ht="13.15">
      <c r="A230" s="59"/>
      <c r="B230" s="7"/>
      <c r="C230" s="28" t="s">
        <v>37</v>
      </c>
      <c r="D230" s="28"/>
      <c r="E230" s="28"/>
      <c r="F230" s="28"/>
      <c r="G230" s="28"/>
      <c r="H230" s="28"/>
      <c r="I230" s="28"/>
      <c r="J230" s="28"/>
      <c r="K230" s="28"/>
      <c r="L230" s="21"/>
    </row>
    <row r="231" spans="1:12" ht="12.7" customHeight="1">
      <c r="A231" s="58" t="s">
        <v>30</v>
      </c>
      <c r="B231" s="58" t="s">
        <v>59</v>
      </c>
      <c r="C231" s="28" t="s">
        <v>32</v>
      </c>
      <c r="D231" s="28"/>
      <c r="E231" s="28"/>
      <c r="F231" s="28"/>
      <c r="G231" s="28"/>
      <c r="H231" s="28"/>
      <c r="I231" s="28"/>
      <c r="J231" s="28">
        <f>SUM(J233:J236)</f>
        <v>17099.8</v>
      </c>
      <c r="K231" s="38">
        <f>SUM(K233:K236)</f>
        <v>17033.3</v>
      </c>
      <c r="L231" s="21">
        <f t="shared" si="8"/>
        <v>99.611106562649852</v>
      </c>
    </row>
    <row r="232" spans="1:12" ht="13.15">
      <c r="A232" s="59"/>
      <c r="B232" s="59"/>
      <c r="C232" s="28" t="s">
        <v>33</v>
      </c>
      <c r="D232" s="28"/>
      <c r="E232" s="28"/>
      <c r="F232" s="28"/>
      <c r="G232" s="28"/>
      <c r="H232" s="28"/>
      <c r="I232" s="28"/>
      <c r="J232" s="28"/>
      <c r="K232" s="28"/>
      <c r="L232" s="21"/>
    </row>
    <row r="233" spans="1:12" ht="13.15">
      <c r="A233" s="59"/>
      <c r="B233" s="59"/>
      <c r="C233" s="28" t="s">
        <v>42</v>
      </c>
      <c r="D233" s="28"/>
      <c r="E233" s="28"/>
      <c r="F233" s="28"/>
      <c r="G233" s="28"/>
      <c r="H233" s="28"/>
      <c r="I233" s="28"/>
      <c r="J233" s="28">
        <v>649.29999999999995</v>
      </c>
      <c r="K233" s="28">
        <v>649.29999999999995</v>
      </c>
      <c r="L233" s="21">
        <f t="shared" si="8"/>
        <v>100</v>
      </c>
    </row>
    <row r="234" spans="1:12" ht="13.15">
      <c r="A234" s="59"/>
      <c r="B234" s="59"/>
      <c r="C234" s="28" t="s">
        <v>43</v>
      </c>
      <c r="D234" s="28"/>
      <c r="E234" s="28"/>
      <c r="F234" s="28"/>
      <c r="G234" s="28"/>
      <c r="H234" s="28"/>
      <c r="I234" s="28"/>
      <c r="J234" s="28"/>
      <c r="K234" s="28"/>
      <c r="L234" s="21">
        <v>0</v>
      </c>
    </row>
    <row r="235" spans="1:12" ht="13.15">
      <c r="A235" s="59"/>
      <c r="B235" s="59"/>
      <c r="C235" s="28" t="s">
        <v>34</v>
      </c>
      <c r="D235" s="28"/>
      <c r="E235" s="28"/>
      <c r="F235" s="28"/>
      <c r="G235" s="28"/>
      <c r="H235" s="28"/>
      <c r="I235" s="28"/>
      <c r="J235" s="28">
        <v>16450.5</v>
      </c>
      <c r="K235" s="28">
        <v>16384</v>
      </c>
      <c r="L235" s="21">
        <f t="shared" si="8"/>
        <v>99.595756967873314</v>
      </c>
    </row>
    <row r="236" spans="1:12" ht="13.15">
      <c r="A236" s="59"/>
      <c r="B236" s="59"/>
      <c r="C236" s="28" t="s">
        <v>37</v>
      </c>
      <c r="D236" s="28"/>
      <c r="E236" s="28"/>
      <c r="F236" s="28"/>
      <c r="G236" s="28"/>
      <c r="H236" s="28"/>
      <c r="I236" s="28"/>
      <c r="J236" s="28"/>
      <c r="K236" s="28"/>
      <c r="L236" s="21"/>
    </row>
    <row r="237" spans="1:12" ht="15.05" customHeight="1">
      <c r="A237" s="2" t="s">
        <v>12</v>
      </c>
      <c r="B237" s="2" t="s">
        <v>61</v>
      </c>
      <c r="C237" s="17" t="s">
        <v>32</v>
      </c>
      <c r="D237" s="17"/>
      <c r="E237" s="17"/>
      <c r="F237" s="17"/>
      <c r="G237" s="17"/>
      <c r="H237" s="17"/>
      <c r="I237" s="17"/>
      <c r="J237" s="37">
        <f>+J239+J240+J241+J242</f>
        <v>3976</v>
      </c>
      <c r="K237" s="37">
        <f>+K239+K240+K241+K242</f>
        <v>3959.2</v>
      </c>
      <c r="L237" s="21">
        <f t="shared" si="8"/>
        <v>99.577464788732399</v>
      </c>
    </row>
    <row r="238" spans="1:12" ht="15.05" customHeight="1">
      <c r="A238" s="2"/>
      <c r="B238" s="2"/>
      <c r="C238" s="17" t="s">
        <v>33</v>
      </c>
      <c r="D238" s="17"/>
      <c r="E238" s="17"/>
      <c r="F238" s="17"/>
      <c r="G238" s="17"/>
      <c r="H238" s="17"/>
      <c r="I238" s="17"/>
      <c r="J238" s="17"/>
      <c r="K238" s="17"/>
      <c r="L238" s="21"/>
    </row>
    <row r="239" spans="1:12" ht="15.05" customHeight="1">
      <c r="A239" s="2"/>
      <c r="B239" s="2"/>
      <c r="C239" s="17" t="s">
        <v>42</v>
      </c>
      <c r="D239" s="17"/>
      <c r="E239" s="17"/>
      <c r="F239" s="17"/>
      <c r="G239" s="17"/>
      <c r="H239" s="17"/>
      <c r="I239" s="17"/>
      <c r="J239" s="17">
        <f t="shared" ref="J239:K241" si="9">+J245+J251</f>
        <v>3088.9</v>
      </c>
      <c r="K239" s="17">
        <f t="shared" si="9"/>
        <v>3072.1</v>
      </c>
      <c r="L239" s="21">
        <f t="shared" si="8"/>
        <v>99.456117064327103</v>
      </c>
    </row>
    <row r="240" spans="1:12" ht="15.05" customHeight="1">
      <c r="A240" s="2"/>
      <c r="B240" s="2"/>
      <c r="C240" s="17" t="s">
        <v>43</v>
      </c>
      <c r="D240" s="17"/>
      <c r="E240" s="17"/>
      <c r="F240" s="17"/>
      <c r="G240" s="17"/>
      <c r="H240" s="17"/>
      <c r="I240" s="17"/>
      <c r="J240" s="17">
        <f t="shared" si="9"/>
        <v>0</v>
      </c>
      <c r="K240" s="17">
        <f t="shared" si="9"/>
        <v>0</v>
      </c>
      <c r="L240" s="21">
        <v>0</v>
      </c>
    </row>
    <row r="241" spans="1:12" ht="15.05" customHeight="1">
      <c r="A241" s="2"/>
      <c r="B241" s="2"/>
      <c r="C241" s="17" t="s">
        <v>34</v>
      </c>
      <c r="D241" s="17"/>
      <c r="E241" s="17"/>
      <c r="F241" s="17"/>
      <c r="G241" s="17"/>
      <c r="H241" s="17"/>
      <c r="I241" s="17"/>
      <c r="J241" s="37">
        <f t="shared" si="9"/>
        <v>887.1</v>
      </c>
      <c r="K241" s="37">
        <f t="shared" si="9"/>
        <v>887.1</v>
      </c>
      <c r="L241" s="21">
        <f t="shared" si="8"/>
        <v>100</v>
      </c>
    </row>
    <row r="242" spans="1:12" ht="15.05" customHeight="1">
      <c r="A242" s="2"/>
      <c r="B242" s="2"/>
      <c r="C242" s="17" t="s">
        <v>37</v>
      </c>
      <c r="D242" s="17"/>
      <c r="E242" s="17"/>
      <c r="F242" s="17"/>
      <c r="G242" s="17"/>
      <c r="H242" s="17"/>
      <c r="I242" s="17"/>
      <c r="J242" s="24">
        <f>+J23+J254</f>
        <v>0</v>
      </c>
      <c r="K242" s="24">
        <f>+K23+K254</f>
        <v>0</v>
      </c>
      <c r="L242" s="21">
        <v>0</v>
      </c>
    </row>
    <row r="243" spans="1:12" ht="13.15">
      <c r="A243" s="58" t="s">
        <v>20</v>
      </c>
      <c r="B243" s="58" t="s">
        <v>62</v>
      </c>
      <c r="C243" s="28" t="s">
        <v>32</v>
      </c>
      <c r="D243" s="28"/>
      <c r="E243" s="28"/>
      <c r="F243" s="28"/>
      <c r="G243" s="28"/>
      <c r="H243" s="28"/>
      <c r="I243" s="28"/>
      <c r="J243" s="28">
        <f>SUM(J245:J248)</f>
        <v>3894.7</v>
      </c>
      <c r="K243" s="28">
        <f>SUM(K245:K248)</f>
        <v>3877.8999999999996</v>
      </c>
      <c r="L243" s="21">
        <f t="shared" si="8"/>
        <v>99.56864456825943</v>
      </c>
    </row>
    <row r="244" spans="1:12" ht="13.15">
      <c r="A244" s="59"/>
      <c r="B244" s="59"/>
      <c r="C244" s="28" t="s">
        <v>33</v>
      </c>
      <c r="D244" s="28"/>
      <c r="E244" s="28"/>
      <c r="F244" s="28"/>
      <c r="G244" s="28"/>
      <c r="H244" s="28"/>
      <c r="I244" s="28"/>
      <c r="J244" s="28"/>
      <c r="K244" s="28"/>
      <c r="L244" s="21"/>
    </row>
    <row r="245" spans="1:12" ht="13.15">
      <c r="A245" s="59"/>
      <c r="B245" s="59"/>
      <c r="C245" s="28" t="s">
        <v>42</v>
      </c>
      <c r="D245" s="28"/>
      <c r="E245" s="28"/>
      <c r="F245" s="28"/>
      <c r="G245" s="28"/>
      <c r="H245" s="28"/>
      <c r="I245" s="28"/>
      <c r="J245" s="28">
        <f>20.7+2986.9</f>
        <v>3007.6</v>
      </c>
      <c r="K245" s="28">
        <f>19.7+2971.1</f>
        <v>2990.7999999999997</v>
      </c>
      <c r="L245" s="21">
        <f t="shared" si="8"/>
        <v>99.441415081792783</v>
      </c>
    </row>
    <row r="246" spans="1:12" ht="13.15">
      <c r="A246" s="59"/>
      <c r="B246" s="59"/>
      <c r="C246" s="28" t="s">
        <v>43</v>
      </c>
      <c r="D246" s="28"/>
      <c r="E246" s="28"/>
      <c r="F246" s="28"/>
      <c r="G246" s="28"/>
      <c r="H246" s="28"/>
      <c r="I246" s="28"/>
      <c r="J246" s="28"/>
      <c r="K246" s="28"/>
      <c r="L246" s="21">
        <v>0</v>
      </c>
    </row>
    <row r="247" spans="1:12" ht="13.15">
      <c r="A247" s="59"/>
      <c r="B247" s="59"/>
      <c r="C247" s="28" t="s">
        <v>34</v>
      </c>
      <c r="D247" s="28"/>
      <c r="E247" s="28"/>
      <c r="F247" s="28"/>
      <c r="G247" s="28"/>
      <c r="H247" s="28"/>
      <c r="I247" s="28"/>
      <c r="J247" s="28">
        <v>887.1</v>
      </c>
      <c r="K247" s="28">
        <v>887.1</v>
      </c>
      <c r="L247" s="21">
        <f t="shared" si="8"/>
        <v>100</v>
      </c>
    </row>
    <row r="248" spans="1:12" ht="13.15">
      <c r="A248" s="59"/>
      <c r="B248" s="59"/>
      <c r="C248" s="28" t="s">
        <v>37</v>
      </c>
      <c r="D248" s="28"/>
      <c r="E248" s="28"/>
      <c r="F248" s="28"/>
      <c r="G248" s="28"/>
      <c r="H248" s="28"/>
      <c r="I248" s="28"/>
      <c r="J248" s="28"/>
      <c r="K248" s="28"/>
      <c r="L248" s="21">
        <v>0</v>
      </c>
    </row>
    <row r="249" spans="1:12" ht="13.15">
      <c r="A249" s="52" t="s">
        <v>22</v>
      </c>
      <c r="B249" s="52" t="s">
        <v>80</v>
      </c>
      <c r="C249" s="28" t="s">
        <v>32</v>
      </c>
      <c r="D249" s="28"/>
      <c r="E249" s="28"/>
      <c r="F249" s="28"/>
      <c r="G249" s="28"/>
      <c r="H249" s="28"/>
      <c r="I249" s="28"/>
      <c r="J249" s="28">
        <f>SUM(J251:J254)</f>
        <v>81.3</v>
      </c>
      <c r="K249" s="28">
        <f>SUM(K251:K254)</f>
        <v>81.3</v>
      </c>
      <c r="L249" s="21">
        <v>0</v>
      </c>
    </row>
    <row r="250" spans="1:12" ht="13.15">
      <c r="A250" s="52"/>
      <c r="B250" s="52"/>
      <c r="C250" s="28" t="s">
        <v>33</v>
      </c>
      <c r="D250" s="28"/>
      <c r="E250" s="28"/>
      <c r="F250" s="28"/>
      <c r="G250" s="28"/>
      <c r="H250" s="28"/>
      <c r="I250" s="28"/>
      <c r="J250" s="28"/>
      <c r="K250" s="28"/>
      <c r="L250" s="21">
        <v>0</v>
      </c>
    </row>
    <row r="251" spans="1:12" ht="13.15">
      <c r="A251" s="52"/>
      <c r="B251" s="52"/>
      <c r="C251" s="28" t="s">
        <v>42</v>
      </c>
      <c r="D251" s="28"/>
      <c r="E251" s="28"/>
      <c r="F251" s="28"/>
      <c r="G251" s="28"/>
      <c r="H251" s="28"/>
      <c r="I251" s="28"/>
      <c r="J251" s="28">
        <v>81.3</v>
      </c>
      <c r="K251" s="28">
        <v>81.3</v>
      </c>
      <c r="L251" s="21">
        <v>0</v>
      </c>
    </row>
    <row r="252" spans="1:12" ht="13.15">
      <c r="A252" s="52"/>
      <c r="B252" s="52"/>
      <c r="C252" s="28" t="s">
        <v>43</v>
      </c>
      <c r="D252" s="28"/>
      <c r="E252" s="28"/>
      <c r="F252" s="28"/>
      <c r="G252" s="28"/>
      <c r="H252" s="28"/>
      <c r="I252" s="28"/>
      <c r="J252" s="28"/>
      <c r="K252" s="28"/>
      <c r="L252" s="21">
        <v>0</v>
      </c>
    </row>
    <row r="253" spans="1:12" ht="13.15">
      <c r="A253" s="52"/>
      <c r="B253" s="52"/>
      <c r="C253" s="28" t="s">
        <v>34</v>
      </c>
      <c r="D253" s="28"/>
      <c r="E253" s="28"/>
      <c r="F253" s="28"/>
      <c r="G253" s="28"/>
      <c r="H253" s="28"/>
      <c r="I253" s="28"/>
      <c r="J253" s="28"/>
      <c r="K253" s="28"/>
      <c r="L253" s="21">
        <v>0</v>
      </c>
    </row>
    <row r="254" spans="1:12" ht="13.15">
      <c r="A254" s="52"/>
      <c r="B254" s="52"/>
      <c r="C254" s="28" t="s">
        <v>37</v>
      </c>
      <c r="D254" s="28"/>
      <c r="E254" s="28"/>
      <c r="F254" s="28"/>
      <c r="G254" s="28"/>
      <c r="H254" s="28"/>
      <c r="I254" s="28"/>
      <c r="J254" s="28"/>
      <c r="K254" s="28"/>
      <c r="L254" s="21">
        <v>0</v>
      </c>
    </row>
    <row r="255" spans="1:12" ht="13.15">
      <c r="A255" s="61" t="s">
        <v>63</v>
      </c>
      <c r="B255" s="61" t="s">
        <v>64</v>
      </c>
      <c r="C255" s="62" t="s">
        <v>32</v>
      </c>
      <c r="D255" s="28"/>
      <c r="E255" s="28"/>
      <c r="F255" s="28"/>
      <c r="G255" s="28"/>
      <c r="H255" s="28"/>
      <c r="I255" s="28"/>
      <c r="J255" s="37">
        <f>+J257+J258+J259+J260</f>
        <v>1993</v>
      </c>
      <c r="K255" s="37">
        <f>+K257+K258+K259+K260</f>
        <v>1993</v>
      </c>
      <c r="L255" s="21">
        <f t="shared" si="8"/>
        <v>100</v>
      </c>
    </row>
    <row r="256" spans="1:12" ht="13.15">
      <c r="A256" s="63"/>
      <c r="B256" s="63"/>
      <c r="C256" s="62" t="s">
        <v>33</v>
      </c>
      <c r="D256" s="28"/>
      <c r="E256" s="28"/>
      <c r="F256" s="28"/>
      <c r="G256" s="28"/>
      <c r="H256" s="28"/>
      <c r="I256" s="28"/>
      <c r="J256" s="17"/>
      <c r="K256" s="17"/>
      <c r="L256" s="21">
        <v>0</v>
      </c>
    </row>
    <row r="257" spans="1:12" ht="13.15">
      <c r="A257" s="63"/>
      <c r="B257" s="63"/>
      <c r="C257" s="62" t="s">
        <v>42</v>
      </c>
      <c r="D257" s="28"/>
      <c r="E257" s="28"/>
      <c r="F257" s="28"/>
      <c r="G257" s="28"/>
      <c r="H257" s="28"/>
      <c r="I257" s="28"/>
      <c r="J257" s="37">
        <f t="shared" ref="J257:K260" si="10">+J263</f>
        <v>250</v>
      </c>
      <c r="K257" s="37">
        <f t="shared" si="10"/>
        <v>250</v>
      </c>
      <c r="L257" s="21">
        <f t="shared" si="8"/>
        <v>100</v>
      </c>
    </row>
    <row r="258" spans="1:12" ht="13.15">
      <c r="A258" s="63"/>
      <c r="B258" s="63"/>
      <c r="C258" s="62" t="s">
        <v>43</v>
      </c>
      <c r="D258" s="28"/>
      <c r="E258" s="28"/>
      <c r="F258" s="28"/>
      <c r="G258" s="28"/>
      <c r="H258" s="28"/>
      <c r="I258" s="28"/>
      <c r="J258" s="17">
        <f t="shared" si="10"/>
        <v>0</v>
      </c>
      <c r="K258" s="17">
        <f t="shared" si="10"/>
        <v>0</v>
      </c>
      <c r="L258" s="21">
        <v>0</v>
      </c>
    </row>
    <row r="259" spans="1:12" ht="13.15">
      <c r="A259" s="63"/>
      <c r="B259" s="63"/>
      <c r="C259" s="62" t="s">
        <v>34</v>
      </c>
      <c r="D259" s="28"/>
      <c r="E259" s="28"/>
      <c r="F259" s="28"/>
      <c r="G259" s="28"/>
      <c r="H259" s="28"/>
      <c r="I259" s="28"/>
      <c r="J259" s="37">
        <f t="shared" si="10"/>
        <v>1743</v>
      </c>
      <c r="K259" s="37">
        <f t="shared" si="10"/>
        <v>1743</v>
      </c>
      <c r="L259" s="21">
        <f t="shared" si="8"/>
        <v>100</v>
      </c>
    </row>
    <row r="260" spans="1:12" ht="13.15">
      <c r="A260" s="63"/>
      <c r="B260" s="63"/>
      <c r="C260" s="62" t="s">
        <v>37</v>
      </c>
      <c r="D260" s="28"/>
      <c r="E260" s="28"/>
      <c r="F260" s="28"/>
      <c r="G260" s="28"/>
      <c r="H260" s="28"/>
      <c r="I260" s="28"/>
      <c r="J260" s="24">
        <f t="shared" si="10"/>
        <v>0</v>
      </c>
      <c r="K260" s="24">
        <f t="shared" si="10"/>
        <v>0</v>
      </c>
      <c r="L260" s="21">
        <v>0</v>
      </c>
    </row>
    <row r="261" spans="1:12" ht="13.15">
      <c r="A261" s="58" t="s">
        <v>20</v>
      </c>
      <c r="B261" s="58" t="s">
        <v>65</v>
      </c>
      <c r="C261" s="64" t="s">
        <v>32</v>
      </c>
      <c r="D261" s="28"/>
      <c r="E261" s="28"/>
      <c r="F261" s="28"/>
      <c r="G261" s="28"/>
      <c r="H261" s="28"/>
      <c r="I261" s="28"/>
      <c r="J261" s="38">
        <f>SUM(J263:J266)</f>
        <v>1993</v>
      </c>
      <c r="K261" s="38">
        <f>SUM(K263:K266)</f>
        <v>1993</v>
      </c>
      <c r="L261" s="21">
        <f t="shared" si="8"/>
        <v>100</v>
      </c>
    </row>
    <row r="262" spans="1:12" ht="13.15">
      <c r="A262" s="59"/>
      <c r="B262" s="59"/>
      <c r="C262" s="64" t="s">
        <v>33</v>
      </c>
      <c r="D262" s="28"/>
      <c r="E262" s="28"/>
      <c r="F262" s="28"/>
      <c r="G262" s="28"/>
      <c r="H262" s="28"/>
      <c r="I262" s="28"/>
      <c r="J262" s="38"/>
      <c r="K262" s="38"/>
      <c r="L262" s="21">
        <v>0</v>
      </c>
    </row>
    <row r="263" spans="1:12" ht="13.15">
      <c r="A263" s="59"/>
      <c r="B263" s="59"/>
      <c r="C263" s="64" t="s">
        <v>42</v>
      </c>
      <c r="D263" s="28"/>
      <c r="E263" s="28"/>
      <c r="F263" s="28"/>
      <c r="G263" s="28"/>
      <c r="H263" s="28"/>
      <c r="I263" s="28"/>
      <c r="J263" s="38">
        <v>250</v>
      </c>
      <c r="K263" s="38">
        <v>250</v>
      </c>
      <c r="L263" s="21">
        <f t="shared" si="8"/>
        <v>100</v>
      </c>
    </row>
    <row r="264" spans="1:12" ht="13.15">
      <c r="A264" s="59"/>
      <c r="B264" s="59"/>
      <c r="C264" s="64" t="s">
        <v>43</v>
      </c>
      <c r="D264" s="28"/>
      <c r="E264" s="28"/>
      <c r="F264" s="28"/>
      <c r="G264" s="28"/>
      <c r="H264" s="28"/>
      <c r="I264" s="28"/>
      <c r="J264" s="38"/>
      <c r="K264" s="38"/>
      <c r="L264" s="21">
        <v>0</v>
      </c>
    </row>
    <row r="265" spans="1:12" ht="13.15">
      <c r="A265" s="59"/>
      <c r="B265" s="59"/>
      <c r="C265" s="64" t="s">
        <v>34</v>
      </c>
      <c r="D265" s="28"/>
      <c r="E265" s="28"/>
      <c r="F265" s="28"/>
      <c r="G265" s="28"/>
      <c r="H265" s="28"/>
      <c r="I265" s="28"/>
      <c r="J265" s="38">
        <v>1743</v>
      </c>
      <c r="K265" s="38">
        <v>1743</v>
      </c>
      <c r="L265" s="21">
        <f t="shared" si="8"/>
        <v>100</v>
      </c>
    </row>
    <row r="266" spans="1:12" ht="13.15">
      <c r="A266" s="59"/>
      <c r="B266" s="59"/>
      <c r="C266" s="64" t="s">
        <v>37</v>
      </c>
      <c r="D266" s="28"/>
      <c r="E266" s="28"/>
      <c r="F266" s="28"/>
      <c r="G266" s="28"/>
      <c r="H266" s="28"/>
      <c r="I266" s="28"/>
      <c r="J266" s="38"/>
      <c r="K266" s="38"/>
      <c r="L266" s="21">
        <v>0</v>
      </c>
    </row>
    <row r="267" spans="1:12" ht="13.15">
      <c r="A267" s="61" t="s">
        <v>63</v>
      </c>
      <c r="B267" s="61" t="s">
        <v>66</v>
      </c>
      <c r="C267" s="62" t="s">
        <v>32</v>
      </c>
      <c r="D267" s="28"/>
      <c r="E267" s="28"/>
      <c r="F267" s="28"/>
      <c r="G267" s="28"/>
      <c r="H267" s="28"/>
      <c r="I267" s="28"/>
      <c r="J267" s="37">
        <f>+J269+J270+J271+J272</f>
        <v>8765.3000000000011</v>
      </c>
      <c r="K267" s="37">
        <f>SUM(K269:K272)</f>
        <v>8360.3000000000011</v>
      </c>
      <c r="L267" s="21">
        <f t="shared" si="8"/>
        <v>95.379507832019442</v>
      </c>
    </row>
    <row r="268" spans="1:12" ht="13.15">
      <c r="A268" s="63"/>
      <c r="B268" s="63"/>
      <c r="C268" s="62" t="s">
        <v>33</v>
      </c>
      <c r="D268" s="28"/>
      <c r="E268" s="28"/>
      <c r="F268" s="28"/>
      <c r="G268" s="28"/>
      <c r="H268" s="28"/>
      <c r="I268" s="28"/>
      <c r="J268" s="17"/>
      <c r="K268" s="17"/>
      <c r="L268" s="21"/>
    </row>
    <row r="269" spans="1:12" ht="13.15">
      <c r="A269" s="63"/>
      <c r="B269" s="63"/>
      <c r="C269" s="62" t="s">
        <v>42</v>
      </c>
      <c r="D269" s="28"/>
      <c r="E269" s="28"/>
      <c r="F269" s="28"/>
      <c r="G269" s="28"/>
      <c r="H269" s="28"/>
      <c r="I269" s="28"/>
      <c r="J269" s="37">
        <f>+J281+J275</f>
        <v>8584.6</v>
      </c>
      <c r="K269" s="37">
        <f>+K281+K275</f>
        <v>8179.6</v>
      </c>
      <c r="L269" s="21">
        <f t="shared" si="8"/>
        <v>95.282249609766325</v>
      </c>
    </row>
    <row r="270" spans="1:12" ht="13.15">
      <c r="A270" s="63"/>
      <c r="B270" s="63"/>
      <c r="C270" s="62" t="s">
        <v>43</v>
      </c>
      <c r="D270" s="28"/>
      <c r="E270" s="28"/>
      <c r="F270" s="28"/>
      <c r="G270" s="28"/>
      <c r="H270" s="28"/>
      <c r="I270" s="28"/>
      <c r="J270" s="37">
        <f t="shared" ref="J270:K272" si="11">+J282+J276</f>
        <v>0</v>
      </c>
      <c r="K270" s="37">
        <f t="shared" si="11"/>
        <v>0</v>
      </c>
      <c r="L270" s="21">
        <v>0</v>
      </c>
    </row>
    <row r="271" spans="1:12" ht="13.15">
      <c r="A271" s="63"/>
      <c r="B271" s="63"/>
      <c r="C271" s="62" t="s">
        <v>34</v>
      </c>
      <c r="D271" s="28"/>
      <c r="E271" s="28"/>
      <c r="F271" s="28"/>
      <c r="G271" s="28"/>
      <c r="H271" s="28"/>
      <c r="I271" s="28"/>
      <c r="J271" s="37">
        <f t="shared" si="11"/>
        <v>180.7</v>
      </c>
      <c r="K271" s="37">
        <f t="shared" si="11"/>
        <v>180.7</v>
      </c>
      <c r="L271" s="21">
        <v>0</v>
      </c>
    </row>
    <row r="272" spans="1:12" ht="13.15">
      <c r="A272" s="63"/>
      <c r="B272" s="63"/>
      <c r="C272" s="62" t="s">
        <v>37</v>
      </c>
      <c r="D272" s="28"/>
      <c r="E272" s="28"/>
      <c r="F272" s="28"/>
      <c r="G272" s="28"/>
      <c r="H272" s="28"/>
      <c r="I272" s="28"/>
      <c r="J272" s="37">
        <f t="shared" si="11"/>
        <v>0</v>
      </c>
      <c r="K272" s="37">
        <f t="shared" si="11"/>
        <v>0</v>
      </c>
      <c r="L272" s="21">
        <v>0</v>
      </c>
    </row>
    <row r="273" spans="1:12" ht="13.15">
      <c r="A273" s="52" t="s">
        <v>22</v>
      </c>
      <c r="B273" s="52" t="s">
        <v>83</v>
      </c>
      <c r="C273" s="64" t="s">
        <v>32</v>
      </c>
      <c r="D273" s="28"/>
      <c r="E273" s="28"/>
      <c r="F273" s="28"/>
      <c r="G273" s="28"/>
      <c r="H273" s="28"/>
      <c r="I273" s="28"/>
      <c r="J273" s="28">
        <f>SUM(J275:J277)</f>
        <v>329.5</v>
      </c>
      <c r="K273" s="28">
        <f>SUM(K275:K278)</f>
        <v>9.5</v>
      </c>
      <c r="L273" s="21">
        <v>0</v>
      </c>
    </row>
    <row r="274" spans="1:12" ht="13.15">
      <c r="A274" s="52"/>
      <c r="B274" s="52"/>
      <c r="C274" s="64" t="s">
        <v>33</v>
      </c>
      <c r="D274" s="28"/>
      <c r="E274" s="28"/>
      <c r="F274" s="28"/>
      <c r="G274" s="28"/>
      <c r="H274" s="28"/>
      <c r="I274" s="28"/>
      <c r="J274" s="28"/>
      <c r="K274" s="28"/>
      <c r="L274" s="21">
        <v>0</v>
      </c>
    </row>
    <row r="275" spans="1:12" ht="13.15">
      <c r="A275" s="52"/>
      <c r="B275" s="52"/>
      <c r="C275" s="64" t="s">
        <v>42</v>
      </c>
      <c r="D275" s="28"/>
      <c r="E275" s="28"/>
      <c r="F275" s="28"/>
      <c r="G275" s="28"/>
      <c r="H275" s="28"/>
      <c r="I275" s="28"/>
      <c r="J275" s="38">
        <v>329.5</v>
      </c>
      <c r="K275" s="38">
        <v>9.5</v>
      </c>
      <c r="L275" s="21">
        <v>0</v>
      </c>
    </row>
    <row r="276" spans="1:12" ht="13.15">
      <c r="A276" s="52"/>
      <c r="B276" s="52"/>
      <c r="C276" s="64" t="s">
        <v>43</v>
      </c>
      <c r="D276" s="28"/>
      <c r="E276" s="28"/>
      <c r="F276" s="28"/>
      <c r="G276" s="28"/>
      <c r="H276" s="28"/>
      <c r="I276" s="28"/>
      <c r="J276" s="28"/>
      <c r="K276" s="28"/>
      <c r="L276" s="21">
        <v>0</v>
      </c>
    </row>
    <row r="277" spans="1:12" ht="13.15">
      <c r="A277" s="52"/>
      <c r="B277" s="52"/>
      <c r="C277" s="64" t="s">
        <v>34</v>
      </c>
      <c r="D277" s="28"/>
      <c r="E277" s="28"/>
      <c r="F277" s="28"/>
      <c r="G277" s="28"/>
      <c r="H277" s="28"/>
      <c r="I277" s="28"/>
      <c r="J277" s="28"/>
      <c r="K277" s="28"/>
      <c r="L277" s="21">
        <v>0</v>
      </c>
    </row>
    <row r="278" spans="1:12" ht="13.15">
      <c r="A278" s="52"/>
      <c r="B278" s="52"/>
      <c r="C278" s="64" t="s">
        <v>37</v>
      </c>
      <c r="D278" s="28"/>
      <c r="E278" s="28"/>
      <c r="F278" s="28"/>
      <c r="G278" s="28"/>
      <c r="H278" s="28"/>
      <c r="I278" s="28"/>
      <c r="J278" s="28"/>
      <c r="K278" s="28"/>
      <c r="L278" s="21">
        <v>0</v>
      </c>
    </row>
    <row r="279" spans="1:12" ht="13.15">
      <c r="A279" s="58" t="s">
        <v>27</v>
      </c>
      <c r="B279" s="58" t="s">
        <v>59</v>
      </c>
      <c r="C279" s="64" t="s">
        <v>32</v>
      </c>
      <c r="D279" s="28"/>
      <c r="E279" s="28"/>
      <c r="F279" s="28"/>
      <c r="G279" s="28"/>
      <c r="H279" s="28"/>
      <c r="I279" s="28"/>
      <c r="J279" s="28">
        <f>SUM(J281:J283)</f>
        <v>8435.8000000000011</v>
      </c>
      <c r="K279" s="28">
        <f>SUM(K281:K284)</f>
        <v>8350.8000000000011</v>
      </c>
      <c r="L279" s="21">
        <f t="shared" si="8"/>
        <v>98.992389577751965</v>
      </c>
    </row>
    <row r="280" spans="1:12" ht="13.15">
      <c r="A280" s="59"/>
      <c r="B280" s="59"/>
      <c r="C280" s="64" t="s">
        <v>33</v>
      </c>
      <c r="D280" s="28"/>
      <c r="E280" s="28"/>
      <c r="F280" s="28"/>
      <c r="G280" s="28"/>
      <c r="H280" s="28"/>
      <c r="I280" s="28"/>
      <c r="J280" s="28"/>
      <c r="K280" s="28"/>
      <c r="L280" s="21"/>
    </row>
    <row r="281" spans="1:12" ht="13.15">
      <c r="A281" s="59"/>
      <c r="B281" s="59"/>
      <c r="C281" s="64" t="s">
        <v>42</v>
      </c>
      <c r="D281" s="28"/>
      <c r="E281" s="28"/>
      <c r="F281" s="28"/>
      <c r="G281" s="28"/>
      <c r="H281" s="28"/>
      <c r="I281" s="28"/>
      <c r="J281" s="38">
        <v>8255.1</v>
      </c>
      <c r="K281" s="38">
        <v>8170.1</v>
      </c>
      <c r="L281" s="21">
        <f t="shared" si="8"/>
        <v>98.97033349081174</v>
      </c>
    </row>
    <row r="282" spans="1:12" ht="13.15">
      <c r="A282" s="59"/>
      <c r="B282" s="59"/>
      <c r="C282" s="64" t="s">
        <v>43</v>
      </c>
      <c r="D282" s="28"/>
      <c r="E282" s="28"/>
      <c r="F282" s="28"/>
      <c r="G282" s="28"/>
      <c r="H282" s="28"/>
      <c r="I282" s="28"/>
      <c r="J282" s="28"/>
      <c r="K282" s="28"/>
      <c r="L282" s="21">
        <v>0</v>
      </c>
    </row>
    <row r="283" spans="1:12" ht="13.15">
      <c r="A283" s="59"/>
      <c r="B283" s="59"/>
      <c r="C283" s="64" t="s">
        <v>34</v>
      </c>
      <c r="D283" s="28"/>
      <c r="E283" s="28"/>
      <c r="F283" s="28"/>
      <c r="G283" s="28"/>
      <c r="H283" s="28"/>
      <c r="I283" s="28"/>
      <c r="J283" s="28">
        <v>180.7</v>
      </c>
      <c r="K283" s="28">
        <v>180.7</v>
      </c>
      <c r="L283" s="21">
        <f t="shared" si="8"/>
        <v>100</v>
      </c>
    </row>
    <row r="284" spans="1:12" ht="13.15">
      <c r="A284" s="59"/>
      <c r="B284" s="59"/>
      <c r="C284" s="64" t="s">
        <v>37</v>
      </c>
      <c r="D284" s="28"/>
      <c r="E284" s="28"/>
      <c r="F284" s="28"/>
      <c r="G284" s="28"/>
      <c r="H284" s="28"/>
      <c r="I284" s="28"/>
      <c r="J284" s="28"/>
      <c r="K284" s="28"/>
      <c r="L284" s="21">
        <v>0</v>
      </c>
    </row>
    <row r="285" spans="1:12" ht="12.7" customHeight="1">
      <c r="A285" s="65" t="s">
        <v>67</v>
      </c>
      <c r="B285" s="66"/>
      <c r="C285" s="62" t="s">
        <v>32</v>
      </c>
      <c r="D285" s="17"/>
      <c r="E285" s="17"/>
      <c r="F285" s="17"/>
      <c r="G285" s="17"/>
      <c r="H285" s="17"/>
      <c r="I285" s="17"/>
      <c r="J285" s="37">
        <f>SUM(J287:J290)</f>
        <v>1058666.6999999997</v>
      </c>
      <c r="K285" s="17">
        <f>SUM(K287:K290)</f>
        <v>999573.59999999986</v>
      </c>
      <c r="L285" s="67">
        <f t="shared" si="8"/>
        <v>94.418158236204093</v>
      </c>
    </row>
    <row r="286" spans="1:12" ht="13.15">
      <c r="A286" s="68"/>
      <c r="B286" s="69"/>
      <c r="C286" s="17" t="s">
        <v>33</v>
      </c>
      <c r="D286" s="17"/>
      <c r="E286" s="17"/>
      <c r="F286" s="17"/>
      <c r="G286" s="17"/>
      <c r="H286" s="17"/>
      <c r="I286" s="17"/>
      <c r="J286" s="70"/>
      <c r="K286" s="17"/>
      <c r="L286" s="67"/>
    </row>
    <row r="287" spans="1:12" ht="13.15">
      <c r="A287" s="68"/>
      <c r="B287" s="69"/>
      <c r="C287" s="62" t="s">
        <v>42</v>
      </c>
      <c r="D287" s="17"/>
      <c r="E287" s="17"/>
      <c r="F287" s="17"/>
      <c r="G287" s="17"/>
      <c r="H287" s="17"/>
      <c r="I287" s="17"/>
      <c r="J287" s="37">
        <f>+J12+J46+J70+J94+J124+J155+J185+J203+J239+J257+J269</f>
        <v>401957.2</v>
      </c>
      <c r="K287" s="37">
        <f>+K12+K46+K70+K94+K124+K155+K185+K203+K239+K257+K269</f>
        <v>395876.39999999997</v>
      </c>
      <c r="L287" s="67">
        <f t="shared" si="8"/>
        <v>98.487202120026694</v>
      </c>
    </row>
    <row r="288" spans="1:12" ht="13.15">
      <c r="A288" s="68"/>
      <c r="B288" s="69"/>
      <c r="C288" s="62" t="s">
        <v>43</v>
      </c>
      <c r="D288" s="17"/>
      <c r="E288" s="17"/>
      <c r="F288" s="17"/>
      <c r="G288" s="17"/>
      <c r="H288" s="17"/>
      <c r="I288" s="17"/>
      <c r="J288" s="37">
        <f>+J10+J47+J71+J95+J125+J156+J186+J204+J240+J258+J270</f>
        <v>246</v>
      </c>
      <c r="K288" s="37">
        <f>+K10+K47+K71+K95+K125+K156+K186+K204+K240+K258+K270</f>
        <v>246</v>
      </c>
      <c r="L288" s="67">
        <f t="shared" si="8"/>
        <v>100</v>
      </c>
    </row>
    <row r="289" spans="1:12" ht="13.15">
      <c r="A289" s="68"/>
      <c r="B289" s="69"/>
      <c r="C289" s="62" t="s">
        <v>34</v>
      </c>
      <c r="D289" s="17"/>
      <c r="E289" s="17"/>
      <c r="F289" s="17"/>
      <c r="G289" s="17"/>
      <c r="H289" s="17"/>
      <c r="I289" s="17"/>
      <c r="J289" s="37">
        <f>+J11+J48+J72+J96+J126+J157+J187+J205+J241+J259+J271</f>
        <v>586515.79999999981</v>
      </c>
      <c r="K289" s="37">
        <f>+K11+K48+K72+K96+K126+K157+K187+K205+K241+K259+K271</f>
        <v>558957.69999999995</v>
      </c>
      <c r="L289" s="67">
        <f t="shared" si="8"/>
        <v>95.301388300195853</v>
      </c>
    </row>
    <row r="290" spans="1:12" ht="13.15">
      <c r="A290" s="71"/>
      <c r="B290" s="72"/>
      <c r="C290" s="62" t="s">
        <v>37</v>
      </c>
      <c r="D290" s="17"/>
      <c r="E290" s="17"/>
      <c r="F290" s="17"/>
      <c r="G290" s="17"/>
      <c r="H290" s="17"/>
      <c r="I290" s="17"/>
      <c r="J290" s="37">
        <f>+J13+J49+J73+J97+J127+J158+J188+J206+J242+J260+J272</f>
        <v>69947.7</v>
      </c>
      <c r="K290" s="37">
        <f>+K13+K49+K73+K97+K127+K158+K188+K206+K242+K260+K272</f>
        <v>44493.5</v>
      </c>
      <c r="L290" s="67">
        <f t="shared" si="8"/>
        <v>63.609668366508117</v>
      </c>
    </row>
    <row r="291" spans="1:12" ht="13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J292" s="74"/>
      <c r="K292" s="74"/>
    </row>
  </sheetData>
  <mergeCells count="108">
    <mergeCell ref="A177:A182"/>
    <mergeCell ref="B177:B182"/>
    <mergeCell ref="A219:A224"/>
    <mergeCell ref="B219:B224"/>
    <mergeCell ref="A225:A230"/>
    <mergeCell ref="B225:B230"/>
    <mergeCell ref="A231:A236"/>
    <mergeCell ref="B231:B236"/>
    <mergeCell ref="A183:A188"/>
    <mergeCell ref="B183:B188"/>
    <mergeCell ref="A189:A194"/>
    <mergeCell ref="B189:B194"/>
    <mergeCell ref="A195:A200"/>
    <mergeCell ref="B195:B200"/>
    <mergeCell ref="A201:A206"/>
    <mergeCell ref="B201:B206"/>
    <mergeCell ref="A207:A212"/>
    <mergeCell ref="B207:B212"/>
    <mergeCell ref="A213:A218"/>
    <mergeCell ref="B213:B218"/>
    <mergeCell ref="A267:A272"/>
    <mergeCell ref="B267:B272"/>
    <mergeCell ref="A279:A284"/>
    <mergeCell ref="B279:B284"/>
    <mergeCell ref="A237:A242"/>
    <mergeCell ref="B237:B242"/>
    <mergeCell ref="A243:A248"/>
    <mergeCell ref="B243:B248"/>
    <mergeCell ref="A255:A260"/>
    <mergeCell ref="B255:B260"/>
    <mergeCell ref="A261:A266"/>
    <mergeCell ref="B261:B266"/>
    <mergeCell ref="A249:A254"/>
    <mergeCell ref="B249:B254"/>
    <mergeCell ref="A273:A278"/>
    <mergeCell ref="B273:B278"/>
    <mergeCell ref="A146:A152"/>
    <mergeCell ref="B146:B152"/>
    <mergeCell ref="A122:A127"/>
    <mergeCell ref="B122:B127"/>
    <mergeCell ref="A128:A133"/>
    <mergeCell ref="B128:B133"/>
    <mergeCell ref="A134:A139"/>
    <mergeCell ref="B134:B139"/>
    <mergeCell ref="A171:A176"/>
    <mergeCell ref="B171:B176"/>
    <mergeCell ref="A153:A158"/>
    <mergeCell ref="B153:B158"/>
    <mergeCell ref="A159:A164"/>
    <mergeCell ref="B159:B164"/>
    <mergeCell ref="A165:A170"/>
    <mergeCell ref="B165:B170"/>
    <mergeCell ref="A285:B290"/>
    <mergeCell ref="D8:E8"/>
    <mergeCell ref="B68:B73"/>
    <mergeCell ref="A74:A79"/>
    <mergeCell ref="B74:B79"/>
    <mergeCell ref="A80:A85"/>
    <mergeCell ref="B80:B85"/>
    <mergeCell ref="A44:A49"/>
    <mergeCell ref="B44:B49"/>
    <mergeCell ref="A50:A55"/>
    <mergeCell ref="B50:B55"/>
    <mergeCell ref="B38:B43"/>
    <mergeCell ref="A38:A43"/>
    <mergeCell ref="B86:B91"/>
    <mergeCell ref="A92:A97"/>
    <mergeCell ref="B92:B97"/>
    <mergeCell ref="A98:A103"/>
    <mergeCell ref="B98:B103"/>
    <mergeCell ref="B110:B115"/>
    <mergeCell ref="A116:A121"/>
    <mergeCell ref="B116:B121"/>
    <mergeCell ref="A140:A145"/>
    <mergeCell ref="B140:B145"/>
    <mergeCell ref="A110:A115"/>
    <mergeCell ref="A68:A73"/>
    <mergeCell ref="B56:B61"/>
    <mergeCell ref="A5:A7"/>
    <mergeCell ref="B5:B7"/>
    <mergeCell ref="C5:C7"/>
    <mergeCell ref="B14:B19"/>
    <mergeCell ref="A8:A13"/>
    <mergeCell ref="A104:A109"/>
    <mergeCell ref="B104:B109"/>
    <mergeCell ref="A86:A91"/>
    <mergeCell ref="K4:L4"/>
    <mergeCell ref="A62:A67"/>
    <mergeCell ref="B62:B67"/>
    <mergeCell ref="K1:L1"/>
    <mergeCell ref="A3:L3"/>
    <mergeCell ref="L5:L7"/>
    <mergeCell ref="A20:A25"/>
    <mergeCell ref="A26:A31"/>
    <mergeCell ref="B26:B31"/>
    <mergeCell ref="H8:I8"/>
    <mergeCell ref="F8:G8"/>
    <mergeCell ref="H6:I6"/>
    <mergeCell ref="J6:K6"/>
    <mergeCell ref="F6:G6"/>
    <mergeCell ref="B8:B13"/>
    <mergeCell ref="A14:A19"/>
    <mergeCell ref="B20:B25"/>
    <mergeCell ref="D6:E6"/>
    <mergeCell ref="D5:K5"/>
    <mergeCell ref="A32:A37"/>
    <mergeCell ref="B32:B37"/>
    <mergeCell ref="A56:A61"/>
  </mergeCells>
  <phoneticPr fontId="3" type="noConversion"/>
  <pageMargins left="0.15748031496062992" right="0.19685039370078741" top="0.19685039370078741" bottom="0.15748031496062992" header="0.31496062992125984" footer="0.31496062992125984"/>
  <pageSetup paperSize="9" scale="90" fitToHeight="0" orientation="portrait" r:id="rId1"/>
  <rowBreaks count="3" manualBreakCount="3">
    <brk id="72" max="12" man="1"/>
    <brk id="146" max="12" man="1"/>
    <brk id="2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21052</cp:lastModifiedBy>
  <cp:revision/>
  <cp:lastPrinted>2017-03-23T06:06:04Z</cp:lastPrinted>
  <dcterms:created xsi:type="dcterms:W3CDTF">2007-07-17T01:27:34Z</dcterms:created>
  <dcterms:modified xsi:type="dcterms:W3CDTF">2017-03-29T04:03:45Z</dcterms:modified>
  <cp:category/>
  <cp:contentStatus/>
</cp:coreProperties>
</file>